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CTIVOS AC" sheetId="1" r:id="rId1"/>
  </sheets>
  <externalReferences>
    <externalReference r:id="rId2"/>
  </externalReferences>
  <definedNames>
    <definedName name="_xlnm._FilterDatabase" localSheetId="0" hidden="1">'ACTIVOS AC'!$A$16:$H$39</definedName>
    <definedName name="_xlnm.Extract" localSheetId="0">'ACTIVOS AC'!#REF!</definedName>
    <definedName name="_xlnm.Print_Area" localSheetId="0">'ACTIVOS AC'!$A$1:$H$38</definedName>
    <definedName name="_xlnm.Criteria" localSheetId="0">'ACTIVOS AC'!#REF!</definedName>
    <definedName name="_xlnm.Print_Titles" localSheetId="0">'ACTIVOS AC'!$A:$D,'ACTIVOS AC'!$1:$17</definedName>
    <definedName name="Z_6F12926A_0A5E_11D6_AE06_0050DA7D68BB_.wvu.Cols" localSheetId="0" hidden="1">'ACTIVOS AC'!#REF!,'ACTIVOS AC'!#REF!,'ACTIVOS AC'!#REF!</definedName>
    <definedName name="Z_6F12926A_0A5E_11D6_AE06_0050DA7D68BB_.wvu.FilterData" localSheetId="0" hidden="1">'ACTIVOS AC'!#REF!</definedName>
    <definedName name="Z_6F12926A_0A5E_11D6_AE06_0050DA7D68BB_.wvu.PrintArea" localSheetId="0" hidden="1">'ACTIVOS AC'!$A$1:$H$17</definedName>
    <definedName name="Z_6F12926A_0A5E_11D6_AE06_0050DA7D68BB_.wvu.PrintTitles" localSheetId="0" hidden="1">'ACTIVOS AC'!$A:$D,'ACTIVOS AC'!$1:$17</definedName>
    <definedName name="Z_6F12926A_0A5E_11D6_AE06_0050DA7D68BB_.wvu.Rows" localSheetId="0" hidden="1">'ACTIVOS AC'!#REF!,'ACTIVOS AC'!#REF!,'ACTIVOS AC'!#REF!,'ACTIVOS AC'!#REF!,'ACTIVOS AC'!#REF!</definedName>
  </definedNames>
  <calcPr calcId="145621"/>
</workbook>
</file>

<file path=xl/calcChain.xml><?xml version="1.0" encoding="utf-8"?>
<calcChain xmlns="http://schemas.openxmlformats.org/spreadsheetml/2006/main">
  <c r="K53" i="1" l="1"/>
  <c r="J53" i="1"/>
  <c r="I53" i="1"/>
  <c r="H53" i="1"/>
  <c r="F53" i="1"/>
  <c r="O53" i="1" s="1"/>
  <c r="E53" i="1"/>
  <c r="G53" i="1" s="1"/>
  <c r="D53" i="1"/>
  <c r="M53" i="1" s="1"/>
  <c r="K52" i="1"/>
  <c r="J52" i="1"/>
  <c r="I52" i="1"/>
  <c r="H52" i="1"/>
  <c r="F52" i="1"/>
  <c r="O52" i="1" s="1"/>
  <c r="E52" i="1"/>
  <c r="N52" i="1" s="1"/>
  <c r="D52" i="1"/>
  <c r="G52" i="1" s="1"/>
  <c r="O51" i="1"/>
  <c r="N51" i="1"/>
  <c r="M51" i="1"/>
  <c r="P51" i="1" s="1"/>
  <c r="K51" i="1"/>
  <c r="J51" i="1"/>
  <c r="I51" i="1"/>
  <c r="H51" i="1"/>
  <c r="G51" i="1"/>
  <c r="F51" i="1"/>
  <c r="E51" i="1"/>
  <c r="D51" i="1"/>
  <c r="N50" i="1"/>
  <c r="K50" i="1"/>
  <c r="J50" i="1"/>
  <c r="I50" i="1"/>
  <c r="H50" i="1"/>
  <c r="F50" i="1"/>
  <c r="O50" i="1" s="1"/>
  <c r="E50" i="1"/>
  <c r="D50" i="1"/>
  <c r="G50" i="1" s="1"/>
  <c r="O49" i="1"/>
  <c r="N49" i="1"/>
  <c r="K49" i="1"/>
  <c r="J49" i="1"/>
  <c r="I49" i="1"/>
  <c r="H49" i="1"/>
  <c r="F49" i="1"/>
  <c r="E49" i="1"/>
  <c r="D49" i="1"/>
  <c r="G49" i="1" s="1"/>
  <c r="K48" i="1"/>
  <c r="J48" i="1"/>
  <c r="I48" i="1"/>
  <c r="H48" i="1"/>
  <c r="F48" i="1"/>
  <c r="O48" i="1" s="1"/>
  <c r="E48" i="1"/>
  <c r="N48" i="1" s="1"/>
  <c r="D48" i="1"/>
  <c r="G48" i="1" s="1"/>
  <c r="K47" i="1"/>
  <c r="J47" i="1"/>
  <c r="I47" i="1"/>
  <c r="H47" i="1"/>
  <c r="F47" i="1"/>
  <c r="O47" i="1" s="1"/>
  <c r="E47" i="1"/>
  <c r="N47" i="1" s="1"/>
  <c r="D47" i="1"/>
  <c r="G47" i="1" s="1"/>
  <c r="N46" i="1"/>
  <c r="K46" i="1"/>
  <c r="J46" i="1"/>
  <c r="I46" i="1"/>
  <c r="H46" i="1"/>
  <c r="F46" i="1"/>
  <c r="O46" i="1" s="1"/>
  <c r="E46" i="1"/>
  <c r="D46" i="1"/>
  <c r="G46" i="1" s="1"/>
  <c r="K45" i="1"/>
  <c r="J45" i="1"/>
  <c r="I45" i="1"/>
  <c r="H45" i="1"/>
  <c r="E45" i="1"/>
  <c r="K41" i="1"/>
  <c r="G36" i="1"/>
  <c r="F36" i="1"/>
  <c r="E36" i="1"/>
  <c r="G35" i="1"/>
  <c r="G39" i="1" s="1"/>
  <c r="F35" i="1"/>
  <c r="F39" i="1" s="1"/>
  <c r="E35" i="1"/>
  <c r="E39" i="1" s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H36" i="1" s="1"/>
  <c r="G24" i="1"/>
  <c r="F24" i="1"/>
  <c r="E24" i="1"/>
  <c r="H23" i="1"/>
  <c r="G23" i="1"/>
  <c r="F23" i="1"/>
  <c r="E23" i="1"/>
  <c r="H22" i="1"/>
  <c r="G22" i="1"/>
  <c r="F22" i="1"/>
  <c r="E22" i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H21" i="1"/>
  <c r="G21" i="1"/>
  <c r="F21" i="1"/>
  <c r="E21" i="1"/>
  <c r="B21" i="1"/>
  <c r="H20" i="1"/>
  <c r="H35" i="1" s="1"/>
  <c r="G20" i="1"/>
  <c r="F20" i="1"/>
  <c r="E20" i="1"/>
  <c r="B20" i="1"/>
  <c r="H19" i="1"/>
  <c r="G19" i="1"/>
  <c r="F19" i="1"/>
  <c r="E19" i="1"/>
  <c r="G18" i="1"/>
  <c r="F18" i="1"/>
  <c r="E18" i="1"/>
  <c r="B5" i="1"/>
  <c r="P53" i="1" l="1"/>
  <c r="O45" i="1"/>
  <c r="G45" i="1"/>
  <c r="H18" i="1"/>
  <c r="I18" i="1" s="1"/>
  <c r="M47" i="1"/>
  <c r="P47" i="1" s="1"/>
  <c r="M48" i="1"/>
  <c r="P48" i="1" s="1"/>
  <c r="M49" i="1"/>
  <c r="P49" i="1" s="1"/>
  <c r="M50" i="1"/>
  <c r="P50" i="1" s="1"/>
  <c r="M52" i="1"/>
  <c r="P52" i="1" s="1"/>
  <c r="M46" i="1"/>
  <c r="F45" i="1"/>
  <c r="N53" i="1"/>
  <c r="N45" i="1" s="1"/>
  <c r="D45" i="1"/>
  <c r="G40" i="1" l="1"/>
  <c r="H39" i="1"/>
  <c r="P46" i="1"/>
  <c r="P45" i="1" s="1"/>
  <c r="Q45" i="1" s="1"/>
  <c r="M45" i="1"/>
</calcChain>
</file>

<file path=xl/sharedStrings.xml><?xml version="1.0" encoding="utf-8"?>
<sst xmlns="http://schemas.openxmlformats.org/spreadsheetml/2006/main" count="87" uniqueCount="50">
  <si>
    <t xml:space="preserve">FIDEICOMISOS PÚBLICOS VIGENTES </t>
  </si>
  <si>
    <t>ENTIDADES DE LA ADMINISTRACIÓN CENTRAL</t>
  </si>
  <si>
    <t>INTEGRACIÓN DE ACTIVOS</t>
  </si>
  <si>
    <t>EXPRESADO EN MILES DE QUETZALES</t>
  </si>
  <si>
    <t>FECHA DE VENCIMIENTO</t>
  </si>
  <si>
    <t>No.</t>
  </si>
  <si>
    <t>FIDEICOMISO</t>
  </si>
  <si>
    <t>FIDUCIARIO</t>
  </si>
  <si>
    <t>DISPONIBILIDADES</t>
  </si>
  <si>
    <t>CARTERAS</t>
  </si>
  <si>
    <t>OTROS ACTIVOS</t>
  </si>
  <si>
    <t>TOTAL ACTIVO</t>
  </si>
  <si>
    <t>TOTALES</t>
  </si>
  <si>
    <t>Iacdefiacido</t>
  </si>
  <si>
    <t>Fondo Fiduciario de Capitalización Bancaria</t>
  </si>
  <si>
    <t>BANGUAT</t>
  </si>
  <si>
    <t>Fideicomiso Apoyo Financiero para los Productores del Sector Cafetalero Guatemalteco</t>
  </si>
  <si>
    <t>BANRURAL</t>
  </si>
  <si>
    <t>Fideicomiso de Transporte de la Ciudad de Guatemala -FIDEMUNI-</t>
  </si>
  <si>
    <t>CHN</t>
  </si>
  <si>
    <t xml:space="preserve">Fondo de Desarrollo de la Microempresa, Pequeña y Mediana Empresa </t>
  </si>
  <si>
    <t>BANTRAB</t>
  </si>
  <si>
    <t>Programa de Desarrollo Integral en Areas con Potencial de Riego y Drenaje</t>
  </si>
  <si>
    <t>Fideicomiso de Inversión Fondo Hipotecario para la Vivienda</t>
  </si>
  <si>
    <t>BCIE</t>
  </si>
  <si>
    <t>Fideicomiso para el Desarrollo Rural Guate Invierte</t>
  </si>
  <si>
    <t>FINANCIERA G&amp;T CONTINENTAL</t>
  </si>
  <si>
    <t>Fideicomiso de Inversión para la Vivienda</t>
  </si>
  <si>
    <t>Fideicomiso de Administración e Inversión del Fondo Nacional de Conservación de la Naturaleza -FONACON-</t>
  </si>
  <si>
    <t>Fondo Nacional para la Reactivación y Modernización de la Actividad Agropecuaria -FONAGRO-</t>
  </si>
  <si>
    <t>Fondo Extraordinario Específico de Reconstrucción -FEER-</t>
  </si>
  <si>
    <t>Fideicomiso del Fondo de Desarrollo Indígena Guatemalteco -FIFODIGUA-</t>
  </si>
  <si>
    <t>Fideicomiso Nacional de Becas y Crédito  Educativo -FINABECE-</t>
  </si>
  <si>
    <t>INDUSTRIAL</t>
  </si>
  <si>
    <t>Fideicomiso Proyectos Productivos de la Población Desarraigada</t>
  </si>
  <si>
    <t>Fideicomiso Nacional de Desarrollo Científico y Tecnológico -FINDECYT-</t>
  </si>
  <si>
    <t>Fideicomiso Fondo de Protección Social</t>
  </si>
  <si>
    <t>SUMA PRIMEROS CINCO FIDEICOMISOS</t>
  </si>
  <si>
    <t>SUMA RESTO FIDEICOMISOS</t>
  </si>
  <si>
    <t>ADMINISTRACIÓN CENTRAL</t>
  </si>
  <si>
    <t>AUTONOMOS Y DESCENTRALIZADOS</t>
  </si>
  <si>
    <t>RESUMEN AC Y DYA</t>
  </si>
  <si>
    <t>Fiduciario</t>
  </si>
  <si>
    <t>Disponibilidades</t>
  </si>
  <si>
    <t>Cartera</t>
  </si>
  <si>
    <t>Otros Activos 1/</t>
  </si>
  <si>
    <t>Total Activo</t>
  </si>
  <si>
    <t>Total</t>
  </si>
  <si>
    <t xml:space="preserve"> </t>
  </si>
  <si>
    <t>BAM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</si>
</sst>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#,##0.0"/>
    <numFmt numFmtId="165" formatCode="#,##0.0_);\(#,##0.0\)"/>
    <numFmt numFmtId="166" formatCode="dd\-mmm\-yyyy"/>
    <numFmt numFmtId="167" formatCode="d\-mmm\-yyyy"/>
    <numFmt numFmtId="168" formatCode="_(* #,##0.0_);_(* \(#,##0.0\);_(* &quot;-&quot;??_);_(@_)"/>
    <numFmt numFmtId="169" formatCode="_([$€]* #,##0.00_);_([$€]* \(#,##0.00\);_([$€]* &quot;-&quot;??_);_(@_)"/>
    <numFmt numFmtId="170" formatCode="_-&quot;Q&quot;* #,##0.00_-;\-&quot;Q&quot;* #,##0.00_-;_-&quot;Q&quot;* &quot;-&quot;??_-;_-@_-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Calibri"/>
      <family val="2"/>
      <scheme val="minor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 style="thin">
        <color theme="0"/>
      </left>
      <right/>
      <top style="thin">
        <color theme="0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 style="thin">
        <color theme="0"/>
      </left>
      <right/>
      <top style="thin">
        <color theme="3" tint="0.399975585192419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 tint="0.39997558519241921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3" fontId="4" fillId="2" borderId="3" xfId="1" applyFont="1" applyFill="1" applyBorder="1" applyAlignment="1">
      <alignment horizontal="center" vertical="center" wrapText="1"/>
    </xf>
    <xf numFmtId="43" fontId="4" fillId="0" borderId="0" xfId="0" applyNumberFormat="1" applyFont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3" fontId="6" fillId="0" borderId="2" xfId="0" applyNumberFormat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/>
    </xf>
    <xf numFmtId="43" fontId="3" fillId="0" borderId="0" xfId="1" applyFont="1"/>
    <xf numFmtId="166" fontId="6" fillId="0" borderId="2" xfId="2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 vertical="center" wrapText="1"/>
    </xf>
    <xf numFmtId="167" fontId="6" fillId="0" borderId="2" xfId="2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4" fillId="0" borderId="7" xfId="1" applyFont="1" applyBorder="1"/>
    <xf numFmtId="43" fontId="4" fillId="0" borderId="2" xfId="1" applyFont="1" applyBorder="1"/>
    <xf numFmtId="164" fontId="3" fillId="0" borderId="0" xfId="0" applyNumberFormat="1" applyFont="1"/>
    <xf numFmtId="0" fontId="4" fillId="0" borderId="0" xfId="0" applyFont="1" applyBorder="1" applyAlignment="1">
      <alignment horizontal="center"/>
    </xf>
    <xf numFmtId="43" fontId="4" fillId="0" borderId="0" xfId="1" applyFont="1" applyBorder="1"/>
    <xf numFmtId="43" fontId="3" fillId="0" borderId="0" xfId="0" applyNumberFormat="1" applyFont="1" applyBorder="1"/>
    <xf numFmtId="43" fontId="3" fillId="0" borderId="0" xfId="0" applyNumberFormat="1" applyFont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43" fontId="5" fillId="3" borderId="10" xfId="1" applyFont="1" applyFill="1" applyBorder="1" applyAlignment="1">
      <alignment horizontal="center" vertical="center" wrapText="1"/>
    </xf>
    <xf numFmtId="43" fontId="5" fillId="3" borderId="11" xfId="1" applyFont="1" applyFill="1" applyBorder="1" applyAlignment="1">
      <alignment horizontal="center" vertical="center" wrapText="1"/>
    </xf>
    <xf numFmtId="43" fontId="8" fillId="4" borderId="12" xfId="1" applyFont="1" applyFill="1" applyBorder="1" applyAlignment="1">
      <alignment horizontal="center" vertical="center" wrapText="1"/>
    </xf>
    <xf numFmtId="43" fontId="8" fillId="4" borderId="13" xfId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43" fontId="5" fillId="3" borderId="15" xfId="1" applyFont="1" applyFill="1" applyBorder="1" applyAlignment="1">
      <alignment horizontal="center" vertical="center" wrapText="1"/>
    </xf>
    <xf numFmtId="43" fontId="5" fillId="3" borderId="16" xfId="1" applyFont="1" applyFill="1" applyBorder="1" applyAlignment="1">
      <alignment horizontal="center" vertical="center" wrapText="1"/>
    </xf>
    <xf numFmtId="43" fontId="8" fillId="4" borderId="17" xfId="1" applyFont="1" applyFill="1" applyBorder="1" applyAlignment="1">
      <alignment horizontal="center" vertical="center" wrapText="1"/>
    </xf>
    <xf numFmtId="43" fontId="8" fillId="4" borderId="18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8" fontId="5" fillId="0" borderId="3" xfId="1" applyNumberFormat="1" applyFont="1" applyFill="1" applyBorder="1" applyAlignment="1">
      <alignment horizontal="center" vertical="center" wrapText="1"/>
    </xf>
    <xf numFmtId="168" fontId="5" fillId="0" borderId="19" xfId="1" applyNumberFormat="1" applyFont="1" applyFill="1" applyBorder="1" applyAlignment="1">
      <alignment horizontal="center" vertical="center" wrapText="1"/>
    </xf>
    <xf numFmtId="168" fontId="8" fillId="5" borderId="20" xfId="1" applyNumberFormat="1" applyFont="1" applyFill="1" applyBorder="1" applyAlignment="1">
      <alignment horizontal="center" vertical="center" wrapText="1"/>
    </xf>
    <xf numFmtId="43" fontId="5" fillId="6" borderId="2" xfId="1" applyFont="1" applyFill="1" applyBorder="1" applyAlignment="1">
      <alignment horizontal="center" vertical="center" wrapText="1"/>
    </xf>
    <xf numFmtId="168" fontId="7" fillId="6" borderId="2" xfId="1" applyNumberFormat="1" applyFont="1" applyFill="1" applyBorder="1"/>
    <xf numFmtId="168" fontId="7" fillId="6" borderId="5" xfId="1" applyNumberFormat="1" applyFont="1" applyFill="1" applyBorder="1"/>
    <xf numFmtId="168" fontId="8" fillId="4" borderId="20" xfId="1" applyNumberFormat="1" applyFont="1" applyFill="1" applyBorder="1" applyAlignment="1">
      <alignment horizontal="center" wrapText="1"/>
    </xf>
    <xf numFmtId="168" fontId="8" fillId="4" borderId="21" xfId="1" applyNumberFormat="1" applyFont="1" applyFill="1" applyBorder="1" applyAlignment="1">
      <alignment horizontal="center" wrapText="1"/>
    </xf>
    <xf numFmtId="43" fontId="5" fillId="0" borderId="2" xfId="1" applyFont="1" applyFill="1" applyBorder="1" applyAlignment="1">
      <alignment horizontal="center" vertical="center" wrapText="1"/>
    </xf>
    <xf numFmtId="168" fontId="8" fillId="5" borderId="22" xfId="1" applyNumberFormat="1" applyFont="1" applyFill="1" applyBorder="1" applyAlignment="1">
      <alignment horizontal="center" wrapText="1"/>
    </xf>
    <xf numFmtId="168" fontId="8" fillId="5" borderId="23" xfId="1" applyNumberFormat="1" applyFont="1" applyFill="1" applyBorder="1" applyAlignment="1">
      <alignment horizontal="center" wrapText="1"/>
    </xf>
    <xf numFmtId="168" fontId="8" fillId="4" borderId="22" xfId="1" applyNumberFormat="1" applyFont="1" applyFill="1" applyBorder="1" applyAlignment="1">
      <alignment horizontal="center" wrapText="1"/>
    </xf>
    <xf numFmtId="168" fontId="8" fillId="4" borderId="23" xfId="1" applyNumberFormat="1" applyFont="1" applyFill="1" applyBorder="1" applyAlignment="1">
      <alignment horizontal="center" wrapText="1"/>
    </xf>
  </cellXfs>
  <cellStyles count="48">
    <cellStyle name="Euro" xfId="4"/>
    <cellStyle name="Millares" xfId="1" builtinId="3"/>
    <cellStyle name="Millares 2" xfId="5"/>
    <cellStyle name="Millares 2 2" xfId="6"/>
    <cellStyle name="Millares 2 3" xfId="7"/>
    <cellStyle name="Millares 2 3 2" xfId="8"/>
    <cellStyle name="Millares 2 4" xfId="9"/>
    <cellStyle name="Millares 3" xfId="10"/>
    <cellStyle name="Millares 3 2" xfId="11"/>
    <cellStyle name="Millares 3 2 2" xfId="12"/>
    <cellStyle name="Millares 3 3" xfId="13"/>
    <cellStyle name="Millares 3 4" xfId="14"/>
    <cellStyle name="Moneda 2" xfId="15"/>
    <cellStyle name="Normal" xfId="0" builtinId="0"/>
    <cellStyle name="Normal 2" xfId="2"/>
    <cellStyle name="Normal 2 2" xfId="16"/>
    <cellStyle name="Normal 3" xfId="17"/>
    <cellStyle name="Normal 3 2" xfId="18"/>
    <cellStyle name="Normal 3 3" xfId="19"/>
    <cellStyle name="Normal 3 3 2" xfId="20"/>
    <cellStyle name="Normal 3 3 2 2" xfId="21"/>
    <cellStyle name="Normal 3 3 3" xfId="22"/>
    <cellStyle name="Normal 3 4" xfId="23"/>
    <cellStyle name="Normal 3 4 2" xfId="24"/>
    <cellStyle name="Normal 3 5" xfId="25"/>
    <cellStyle name="Normal 4" xfId="26"/>
    <cellStyle name="Normal 5" xfId="27"/>
    <cellStyle name="Normal 5 2" xfId="28"/>
    <cellStyle name="Normal 6" xfId="29"/>
    <cellStyle name="Normal 6 2" xfId="30"/>
    <cellStyle name="Normal 6 2 2" xfId="31"/>
    <cellStyle name="Normal 6 3" xfId="32"/>
    <cellStyle name="Normal 6 3 2" xfId="33"/>
    <cellStyle name="Normal 6 4" xfId="34"/>
    <cellStyle name="Normal 7" xfId="35"/>
    <cellStyle name="Normal_Informacion Financiera  03-2006 NO ACTUA" xfId="3"/>
    <cellStyle name="Porcentaje 2" xfId="36"/>
    <cellStyle name="Porcentaje 2 2" xfId="37"/>
    <cellStyle name="Porcentaje 2 2 2" xfId="38"/>
    <cellStyle name="Porcentaje 2 3" xfId="39"/>
    <cellStyle name="Porcentaje 3" xfId="40"/>
    <cellStyle name="Porcentaje 4" xfId="41"/>
    <cellStyle name="Porcentaje 4 2" xfId="42"/>
    <cellStyle name="Porcentaje 4 2 2" xfId="43"/>
    <cellStyle name="Porcentaje 4 3" xfId="44"/>
    <cellStyle name="Porcentaje 4 3 2" xfId="45"/>
    <cellStyle name="Porcentaje 4 4" xfId="46"/>
    <cellStyle name="Porcentu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Portal%20DdF/2022/AC%20Y%20D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AR AC"/>
      <sheetName val="INGRESAR "/>
      <sheetName val="Gerencial"/>
      <sheetName val="PNR AC"/>
      <sheetName val="PNR AYD"/>
      <sheetName val="DISP AC"/>
      <sheetName val="DISP. AYD"/>
      <sheetName val="CARTERA"/>
      <sheetName val="ACTIVOS AC"/>
      <sheetName val="ACTIVOS DYA"/>
      <sheetName val="HONO. AC"/>
      <sheetName val="HONO. DYA"/>
      <sheetName val="CONTRATOS"/>
      <sheetName val="LAIP"/>
      <sheetName val="CGC"/>
      <sheetName val="BASE NO TOCAR"/>
      <sheetName val="EJ1"/>
      <sheetName val="EJ2"/>
      <sheetName val="EJ3"/>
      <sheetName val="EJ4"/>
      <sheetName val="EJ5"/>
      <sheetName val="EJ6"/>
      <sheetName val="ACTIVOS VENCIDOS"/>
    </sheetNames>
    <sheetDataSet>
      <sheetData sheetId="0"/>
      <sheetData sheetId="1">
        <row r="4">
          <cell r="B4" t="str">
            <v>AL 31 DE MAYO DE 2022</v>
          </cell>
        </row>
        <row r="8">
          <cell r="AA8">
            <v>3461121448.1160002</v>
          </cell>
        </row>
        <row r="20">
          <cell r="O20">
            <v>1955793.24</v>
          </cell>
          <cell r="S20">
            <v>0</v>
          </cell>
          <cell r="AA20">
            <v>9597422.5700000003</v>
          </cell>
        </row>
        <row r="21">
          <cell r="O21">
            <v>1049482932.25</v>
          </cell>
          <cell r="S21">
            <v>0</v>
          </cell>
          <cell r="AA21">
            <v>1070011548.65</v>
          </cell>
        </row>
        <row r="22">
          <cell r="O22">
            <v>61754078.700000003</v>
          </cell>
          <cell r="S22">
            <v>641719301.0999999</v>
          </cell>
          <cell r="T22">
            <v>-10593380.77</v>
          </cell>
          <cell r="AA22">
            <v>709025693.25</v>
          </cell>
        </row>
        <row r="23">
          <cell r="O23">
            <v>23318.44</v>
          </cell>
          <cell r="S23">
            <v>0</v>
          </cell>
          <cell r="AA23">
            <v>23318.44</v>
          </cell>
        </row>
        <row r="24">
          <cell r="O24">
            <v>37090671.509999998</v>
          </cell>
          <cell r="S24">
            <v>197616703.50999999</v>
          </cell>
          <cell r="T24">
            <v>-19662488.260000002</v>
          </cell>
          <cell r="AA24">
            <v>216745905.04000002</v>
          </cell>
        </row>
        <row r="25">
          <cell r="O25">
            <v>8489900.0999999996</v>
          </cell>
          <cell r="S25">
            <v>6673455.9400000004</v>
          </cell>
          <cell r="T25">
            <v>-215622.6</v>
          </cell>
          <cell r="AA25">
            <v>14958159.439999999</v>
          </cell>
        </row>
        <row r="26">
          <cell r="O26">
            <v>27739.02</v>
          </cell>
          <cell r="S26">
            <v>3354091.19</v>
          </cell>
          <cell r="T26">
            <v>-133933.13</v>
          </cell>
          <cell r="AA26">
            <v>3247897.08</v>
          </cell>
        </row>
        <row r="27">
          <cell r="O27">
            <v>178269028.38999999</v>
          </cell>
          <cell r="S27">
            <v>0</v>
          </cell>
          <cell r="AA27">
            <v>494640636.48000002</v>
          </cell>
        </row>
        <row r="28">
          <cell r="O28">
            <v>21864968.43</v>
          </cell>
          <cell r="S28">
            <v>0</v>
          </cell>
          <cell r="AA28">
            <v>22281367.130000003</v>
          </cell>
        </row>
        <row r="29">
          <cell r="O29">
            <v>111731367.23999999</v>
          </cell>
          <cell r="S29">
            <v>0</v>
          </cell>
          <cell r="AA29">
            <v>111731367.23999999</v>
          </cell>
        </row>
        <row r="30">
          <cell r="O30">
            <v>935782.79</v>
          </cell>
          <cell r="S30">
            <v>0</v>
          </cell>
          <cell r="AA30">
            <v>1524880.76</v>
          </cell>
        </row>
        <row r="31">
          <cell r="O31">
            <v>752405.35</v>
          </cell>
          <cell r="S31">
            <v>0</v>
          </cell>
          <cell r="AA31">
            <v>3412545.5</v>
          </cell>
        </row>
        <row r="32">
          <cell r="O32">
            <v>186447057.06999999</v>
          </cell>
          <cell r="S32">
            <v>331216554.81</v>
          </cell>
          <cell r="T32">
            <v>-27954455.27</v>
          </cell>
          <cell r="AA32">
            <v>492760169.65600002</v>
          </cell>
        </row>
        <row r="33">
          <cell r="O33">
            <v>5621242.25</v>
          </cell>
          <cell r="S33">
            <v>94385.670000000013</v>
          </cell>
          <cell r="T33">
            <v>-2831.57</v>
          </cell>
          <cell r="AA33">
            <v>5733530.2699999996</v>
          </cell>
        </row>
        <row r="34">
          <cell r="O34">
            <v>77484981.609999999</v>
          </cell>
          <cell r="S34">
            <v>0</v>
          </cell>
          <cell r="AA34">
            <v>77818781.349999994</v>
          </cell>
        </row>
        <row r="35">
          <cell r="O35">
            <v>224062967.66999999</v>
          </cell>
          <cell r="S35">
            <v>0</v>
          </cell>
          <cell r="AA35">
            <v>227608225.25999999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H18">
            <v>571924.5673</v>
          </cell>
        </row>
        <row r="19">
          <cell r="D19" t="str">
            <v>BANRURAL</v>
          </cell>
          <cell r="E19">
            <v>114698.92427000002</v>
          </cell>
          <cell r="F19">
            <v>229200.90739999997</v>
          </cell>
          <cell r="G19">
            <v>6411.1700900000487</v>
          </cell>
        </row>
        <row r="20">
          <cell r="D20" t="str">
            <v>CHN</v>
          </cell>
          <cell r="E20">
            <v>103627.24326999999</v>
          </cell>
          <cell r="F20">
            <v>0</v>
          </cell>
          <cell r="G20">
            <v>65193.539489999996</v>
          </cell>
        </row>
        <row r="21">
          <cell r="D21" t="str">
            <v>CHN</v>
          </cell>
          <cell r="E21">
            <v>42341.237939999999</v>
          </cell>
          <cell r="F21">
            <v>0</v>
          </cell>
          <cell r="G21">
            <v>10450.748159999996</v>
          </cell>
        </row>
        <row r="22">
          <cell r="D22" t="str">
            <v>BAM</v>
          </cell>
          <cell r="E22">
            <v>0.79667999999999994</v>
          </cell>
          <cell r="F22">
            <v>0</v>
          </cell>
          <cell r="G22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showGridLines="0" tabSelected="1" view="pageBreakPreview" topLeftCell="B1" zoomScaleNormal="110" zoomScaleSheetLayoutView="100" workbookViewId="0">
      <selection activeCell="G26" sqref="G26"/>
    </sheetView>
  </sheetViews>
  <sheetFormatPr baseColWidth="10" defaultRowHeight="18" customHeight="1" x14ac:dyDescent="0.2"/>
  <cols>
    <col min="1" max="1" width="14.5703125" style="3" hidden="1" customWidth="1"/>
    <col min="2" max="2" width="6.140625" style="4" customWidth="1"/>
    <col min="3" max="3" width="43.140625" style="4" customWidth="1"/>
    <col min="4" max="4" width="14.7109375" style="3" customWidth="1"/>
    <col min="5" max="5" width="16.140625" style="4" customWidth="1"/>
    <col min="6" max="7" width="15" style="4" customWidth="1"/>
    <col min="8" max="8" width="15" style="35" customWidth="1"/>
    <col min="9" max="9" width="17.140625" style="1" customWidth="1"/>
    <col min="10" max="10" width="14.140625" style="1" bestFit="1" customWidth="1"/>
    <col min="11" max="11" width="11.42578125" style="1"/>
    <col min="12" max="12" width="32.42578125" style="1" customWidth="1"/>
    <col min="13" max="13" width="17.5703125" style="1" customWidth="1"/>
    <col min="14" max="14" width="11.42578125" style="1"/>
    <col min="15" max="15" width="14.7109375" style="1" customWidth="1"/>
    <col min="16" max="16" width="11.42578125" style="1"/>
    <col min="17" max="17" width="12.42578125" style="1" bestFit="1" customWidth="1"/>
    <col min="18" max="16384" width="11.42578125" style="1"/>
  </cols>
  <sheetData>
    <row r="1" spans="1:8" ht="12.75" customHeight="1" x14ac:dyDescent="0.2">
      <c r="A1" s="1"/>
      <c r="B1" s="2"/>
      <c r="C1" s="2"/>
      <c r="H1" s="1"/>
    </row>
    <row r="2" spans="1:8" s="5" customFormat="1" ht="18" customHeight="1" x14ac:dyDescent="0.2">
      <c r="B2" s="6" t="s">
        <v>0</v>
      </c>
      <c r="C2" s="6"/>
      <c r="D2" s="6"/>
      <c r="E2" s="6"/>
      <c r="F2" s="6"/>
      <c r="G2" s="6"/>
      <c r="H2" s="6"/>
    </row>
    <row r="3" spans="1:8" s="5" customFormat="1" ht="18" customHeight="1" x14ac:dyDescent="0.2">
      <c r="A3" s="6" t="s">
        <v>1</v>
      </c>
      <c r="B3" s="6"/>
      <c r="C3" s="6"/>
      <c r="D3" s="6"/>
      <c r="E3" s="6"/>
      <c r="F3" s="6"/>
      <c r="G3" s="6"/>
      <c r="H3" s="6"/>
    </row>
    <row r="4" spans="1:8" s="5" customFormat="1" ht="18" customHeight="1" x14ac:dyDescent="0.2">
      <c r="B4" s="6" t="s">
        <v>2</v>
      </c>
      <c r="C4" s="6"/>
      <c r="D4" s="6"/>
      <c r="E4" s="6"/>
      <c r="F4" s="6"/>
      <c r="G4" s="6"/>
      <c r="H4" s="6"/>
    </row>
    <row r="5" spans="1:8" s="5" customFormat="1" ht="18" customHeight="1" x14ac:dyDescent="0.2">
      <c r="B5" s="6" t="str">
        <f>+'[1]INGRESAR '!B4</f>
        <v>AL 31 DE MAYO DE 2022</v>
      </c>
      <c r="C5" s="6"/>
      <c r="D5" s="6"/>
      <c r="E5" s="6"/>
      <c r="F5" s="6"/>
      <c r="G5" s="6"/>
      <c r="H5" s="6"/>
    </row>
    <row r="6" spans="1:8" s="5" customFormat="1" ht="18" customHeight="1" x14ac:dyDescent="0.2">
      <c r="B6" s="6" t="s">
        <v>3</v>
      </c>
      <c r="C6" s="6"/>
      <c r="D6" s="6"/>
      <c r="E6" s="6"/>
      <c r="F6" s="6"/>
      <c r="G6" s="6"/>
      <c r="H6" s="6"/>
    </row>
    <row r="7" spans="1:8" s="5" customFormat="1" ht="18" hidden="1" customHeight="1" x14ac:dyDescent="0.2">
      <c r="B7" s="7"/>
      <c r="C7" s="7"/>
      <c r="D7" s="7"/>
      <c r="E7" s="7"/>
      <c r="F7" s="7"/>
      <c r="G7" s="7"/>
      <c r="H7" s="7"/>
    </row>
    <row r="8" spans="1:8" s="5" customFormat="1" ht="18" hidden="1" customHeight="1" x14ac:dyDescent="0.2">
      <c r="B8" s="7"/>
      <c r="C8" s="7"/>
      <c r="D8" s="7"/>
      <c r="E8" s="7"/>
      <c r="F8" s="7"/>
      <c r="G8" s="7"/>
      <c r="H8" s="7"/>
    </row>
    <row r="9" spans="1:8" s="5" customFormat="1" ht="18" hidden="1" customHeight="1" x14ac:dyDescent="0.2">
      <c r="B9" s="7"/>
      <c r="C9" s="7"/>
      <c r="D9" s="7"/>
      <c r="E9" s="7"/>
      <c r="F9" s="7"/>
      <c r="G9" s="7"/>
      <c r="H9" s="7"/>
    </row>
    <row r="10" spans="1:8" s="5" customFormat="1" ht="18" hidden="1" customHeight="1" x14ac:dyDescent="0.2">
      <c r="B10" s="7"/>
      <c r="C10" s="7"/>
      <c r="D10" s="7"/>
      <c r="E10" s="7"/>
      <c r="F10" s="7"/>
      <c r="G10" s="7"/>
      <c r="H10" s="7"/>
    </row>
    <row r="11" spans="1:8" s="5" customFormat="1" ht="18" hidden="1" customHeight="1" x14ac:dyDescent="0.2">
      <c r="B11" s="7"/>
      <c r="C11" s="7"/>
      <c r="D11" s="7"/>
      <c r="E11" s="7"/>
      <c r="F11" s="7"/>
      <c r="G11" s="7"/>
      <c r="H11" s="7"/>
    </row>
    <row r="12" spans="1:8" s="5" customFormat="1" ht="18" hidden="1" customHeight="1" x14ac:dyDescent="0.2">
      <c r="B12" s="7"/>
      <c r="C12" s="7"/>
      <c r="D12" s="7"/>
      <c r="E12" s="7"/>
      <c r="F12" s="7"/>
      <c r="G12" s="7"/>
      <c r="H12" s="7"/>
    </row>
    <row r="13" spans="1:8" s="5" customFormat="1" ht="18" hidden="1" customHeight="1" x14ac:dyDescent="0.2">
      <c r="B13" s="7"/>
      <c r="C13" s="7"/>
      <c r="D13" s="7"/>
      <c r="E13" s="7"/>
      <c r="F13" s="7"/>
      <c r="G13" s="7"/>
      <c r="H13" s="7"/>
    </row>
    <row r="14" spans="1:8" s="5" customFormat="1" ht="18" hidden="1" customHeight="1" x14ac:dyDescent="0.2">
      <c r="B14" s="7"/>
      <c r="C14" s="7"/>
      <c r="D14" s="7"/>
      <c r="E14" s="7"/>
      <c r="F14" s="7"/>
      <c r="G14" s="7"/>
      <c r="H14" s="7"/>
    </row>
    <row r="15" spans="1:8" s="5" customFormat="1" ht="18" hidden="1" customHeight="1" x14ac:dyDescent="0.2">
      <c r="B15" s="7"/>
      <c r="C15" s="7"/>
      <c r="D15" s="7"/>
      <c r="E15" s="7"/>
      <c r="F15" s="7"/>
      <c r="G15" s="7"/>
      <c r="H15" s="7"/>
    </row>
    <row r="16" spans="1:8" s="11" customFormat="1" ht="18" customHeight="1" x14ac:dyDescent="0.2">
      <c r="A16" s="8" t="s">
        <v>4</v>
      </c>
      <c r="B16" s="8" t="s">
        <v>5</v>
      </c>
      <c r="C16" s="8" t="s">
        <v>6</v>
      </c>
      <c r="D16" s="8" t="s">
        <v>7</v>
      </c>
      <c r="E16" s="9" t="s">
        <v>8</v>
      </c>
      <c r="F16" s="9" t="s">
        <v>9</v>
      </c>
      <c r="G16" s="9" t="s">
        <v>10</v>
      </c>
      <c r="H16" s="10" t="s">
        <v>11</v>
      </c>
    </row>
    <row r="17" spans="1:12" s="15" customFormat="1" ht="10.5" customHeight="1" x14ac:dyDescent="0.2">
      <c r="A17" s="12"/>
      <c r="B17" s="12"/>
      <c r="C17" s="13"/>
      <c r="D17" s="13"/>
      <c r="E17" s="9"/>
      <c r="F17" s="9"/>
      <c r="G17" s="9"/>
      <c r="H17" s="14"/>
    </row>
    <row r="18" spans="1:12" s="15" customFormat="1" ht="14.25" customHeight="1" x14ac:dyDescent="0.2">
      <c r="A18" s="16"/>
      <c r="B18" s="16"/>
      <c r="C18" s="9" t="s">
        <v>12</v>
      </c>
      <c r="D18" s="9"/>
      <c r="E18" s="17">
        <f>SUM(E19:E34)</f>
        <v>1965994.2340599999</v>
      </c>
      <c r="F18" s="17">
        <f>SUM(F19:F34)</f>
        <v>1122111.7806199999</v>
      </c>
      <c r="G18" s="17">
        <f>SUM(G19:G34)</f>
        <v>373015.43343600014</v>
      </c>
      <c r="H18" s="17">
        <f>SUM(H19:H34)</f>
        <v>3461121.4481160003</v>
      </c>
      <c r="I18" s="18">
        <f>+'[1]INGRESAR '!AA8/1000-H18</f>
        <v>0</v>
      </c>
      <c r="J18" s="18"/>
      <c r="L18" s="18"/>
    </row>
    <row r="19" spans="1:12" ht="29.25" customHeight="1" x14ac:dyDescent="0.2">
      <c r="A19" s="19" t="s">
        <v>13</v>
      </c>
      <c r="B19" s="20">
        <v>1</v>
      </c>
      <c r="C19" s="21" t="s">
        <v>14</v>
      </c>
      <c r="D19" s="20" t="s">
        <v>15</v>
      </c>
      <c r="E19" s="22">
        <f>+'[1]INGRESAR '!$O$21/1000</f>
        <v>1049482.9322500001</v>
      </c>
      <c r="F19" s="22">
        <f>(+'[1]INGRESAR '!$S$21+'[1]INGRESAR '!$T$21)/1000</f>
        <v>0</v>
      </c>
      <c r="G19" s="22">
        <f>(+'[1]INGRESAR '!$AA$21-'[1]INGRESAR '!$O$21-'[1]INGRESAR '!$S$21-'[1]INGRESAR '!$T$21)/1000</f>
        <v>20528.616399999977</v>
      </c>
      <c r="H19" s="23">
        <f t="shared" ref="H19:H34" si="0">+E19+F19+G19</f>
        <v>1070011.54865</v>
      </c>
      <c r="I19" s="24"/>
      <c r="L19" s="24"/>
    </row>
    <row r="20" spans="1:12" ht="29.25" customHeight="1" x14ac:dyDescent="0.2">
      <c r="A20" s="25">
        <v>43821</v>
      </c>
      <c r="B20" s="20">
        <f t="shared" ref="B20:B34" si="1">+B19+1</f>
        <v>2</v>
      </c>
      <c r="C20" s="21" t="s">
        <v>16</v>
      </c>
      <c r="D20" s="20" t="s">
        <v>17</v>
      </c>
      <c r="E20" s="22">
        <f>+'[1]INGRESAR '!$O$22/1000</f>
        <v>61754.078700000005</v>
      </c>
      <c r="F20" s="22">
        <f>(+'[1]INGRESAR '!$S$22+'[1]INGRESAR '!$T$22)/1000</f>
        <v>631125.92032999988</v>
      </c>
      <c r="G20" s="22">
        <f>(+'[1]INGRESAR '!$AA$22-'[1]INGRESAR '!$O$22-'[1]INGRESAR '!$S$22-'[1]INGRESAR '!$T$22)/1000</f>
        <v>16145.694220000047</v>
      </c>
      <c r="H20" s="23">
        <f t="shared" si="0"/>
        <v>709025.69324999989</v>
      </c>
      <c r="I20" s="24"/>
    </row>
    <row r="21" spans="1:12" ht="29.25" customHeight="1" x14ac:dyDescent="0.2">
      <c r="A21" s="25">
        <v>42729</v>
      </c>
      <c r="B21" s="20">
        <f t="shared" si="1"/>
        <v>3</v>
      </c>
      <c r="C21" s="21" t="s">
        <v>18</v>
      </c>
      <c r="D21" s="20" t="s">
        <v>19</v>
      </c>
      <c r="E21" s="22">
        <f>+'[1]INGRESAR '!$O$27/1000</f>
        <v>178269.02838999999</v>
      </c>
      <c r="F21" s="22">
        <f>(+'[1]INGRESAR '!$S$27+'[1]INGRESAR '!$T$27)/1000</f>
        <v>0</v>
      </c>
      <c r="G21" s="22">
        <f>(+'[1]INGRESAR '!$AA$27-'[1]INGRESAR '!$O$27-'[1]INGRESAR '!$S$27-'[1]INGRESAR '!$T$27)/1000</f>
        <v>316371.60809000005</v>
      </c>
      <c r="H21" s="23">
        <f t="shared" si="0"/>
        <v>494640.63648000004</v>
      </c>
      <c r="I21" s="24"/>
    </row>
    <row r="22" spans="1:12" ht="29.25" customHeight="1" x14ac:dyDescent="0.2">
      <c r="A22" s="25">
        <v>43275</v>
      </c>
      <c r="B22" s="20">
        <f t="shared" si="1"/>
        <v>4</v>
      </c>
      <c r="C22" s="21" t="s">
        <v>20</v>
      </c>
      <c r="D22" s="20" t="s">
        <v>21</v>
      </c>
      <c r="E22" s="22">
        <f>+'[1]INGRESAR '!$O$32/1000</f>
        <v>186447.05706999998</v>
      </c>
      <c r="F22" s="22">
        <f>(+'[1]INGRESAR '!$S$32+'[1]INGRESAR '!$T$32)/1000</f>
        <v>303262.09954000002</v>
      </c>
      <c r="G22" s="22">
        <f>(+'[1]INGRESAR '!$AA$32-'[1]INGRESAR '!$O$32-'[1]INGRESAR '!$S$32-'[1]INGRESAR '!$T$32)/1000</f>
        <v>3051.0130460000223</v>
      </c>
      <c r="H22" s="23">
        <f t="shared" si="0"/>
        <v>492760.16965600004</v>
      </c>
      <c r="I22" s="24"/>
    </row>
    <row r="23" spans="1:12" ht="29.25" customHeight="1" x14ac:dyDescent="0.2">
      <c r="A23" s="25">
        <v>43982</v>
      </c>
      <c r="B23" s="20">
        <f t="shared" si="1"/>
        <v>5</v>
      </c>
      <c r="C23" s="26" t="s">
        <v>22</v>
      </c>
      <c r="D23" s="20" t="s">
        <v>17</v>
      </c>
      <c r="E23" s="22">
        <f>+'[1]INGRESAR '!$O$24/1000</f>
        <v>37090.67151</v>
      </c>
      <c r="F23" s="22">
        <f>(+'[1]INGRESAR '!$S$24+'[1]INGRESAR '!$T$24)/1000</f>
        <v>177954.21525000001</v>
      </c>
      <c r="G23" s="22">
        <f>(+'[1]INGRESAR '!$AA$24-'[1]INGRESAR '!$O$24-'[1]INGRESAR '!$S$24-'[1]INGRESAR '!$T$24)/1000</f>
        <v>1701.0182800000421</v>
      </c>
      <c r="H23" s="23">
        <f t="shared" si="0"/>
        <v>216745.90504000007</v>
      </c>
      <c r="I23" s="24"/>
    </row>
    <row r="24" spans="1:12" ht="29.25" customHeight="1" x14ac:dyDescent="0.2">
      <c r="A24" s="25">
        <v>46318</v>
      </c>
      <c r="B24" s="20">
        <f t="shared" si="1"/>
        <v>6</v>
      </c>
      <c r="C24" s="26" t="s">
        <v>23</v>
      </c>
      <c r="D24" s="20" t="s">
        <v>24</v>
      </c>
      <c r="E24" s="22">
        <f>+'[1]INGRESAR '!$O$35/1000</f>
        <v>224062.96766999998</v>
      </c>
      <c r="F24" s="22">
        <f>(+'[1]INGRESAR '!$S$35+'[1]INGRESAR '!$T$35)/1000</f>
        <v>0</v>
      </c>
      <c r="G24" s="22">
        <f>(+'[1]INGRESAR '!$AA$35-'[1]INGRESAR '!$O$35)/1000</f>
        <v>3545.2575900000038</v>
      </c>
      <c r="H24" s="23">
        <f t="shared" si="0"/>
        <v>227608.22525999998</v>
      </c>
      <c r="I24" s="24"/>
    </row>
    <row r="25" spans="1:12" ht="31.5" customHeight="1" x14ac:dyDescent="0.2">
      <c r="A25" s="25">
        <v>43169</v>
      </c>
      <c r="B25" s="20">
        <f t="shared" si="1"/>
        <v>7</v>
      </c>
      <c r="C25" s="26" t="s">
        <v>25</v>
      </c>
      <c r="D25" s="20" t="s">
        <v>26</v>
      </c>
      <c r="E25" s="22">
        <f>+'[1]INGRESAR '!$O$34/1000</f>
        <v>77484.981610000003</v>
      </c>
      <c r="F25" s="22">
        <f>(+'[1]INGRESAR '!$S$34+'[1]INGRESAR '!$T$34)/1000</f>
        <v>0</v>
      </c>
      <c r="G25" s="22">
        <f>(+'[1]INGRESAR '!$AA$34-'[1]INGRESAR '!$O$34-'[1]INGRESAR '!$S$34-'[1]INGRESAR '!$T$34)/1000</f>
        <v>333.79973999999464</v>
      </c>
      <c r="H25" s="23">
        <f t="shared" si="0"/>
        <v>77818.78134999999</v>
      </c>
      <c r="I25" s="24"/>
    </row>
    <row r="26" spans="1:12" ht="35.25" customHeight="1" x14ac:dyDescent="0.2">
      <c r="A26" s="27">
        <v>43730</v>
      </c>
      <c r="B26" s="20">
        <f t="shared" si="1"/>
        <v>8</v>
      </c>
      <c r="C26" s="26" t="s">
        <v>27</v>
      </c>
      <c r="D26" s="20" t="s">
        <v>19</v>
      </c>
      <c r="E26" s="22">
        <f>+'[1]INGRESAR '!$O$29/1000</f>
        <v>111731.36723999999</v>
      </c>
      <c r="F26" s="22">
        <f>(+'[1]INGRESAR '!$S$29+'[1]INGRESAR '!$T$29)/1000</f>
        <v>0</v>
      </c>
      <c r="G26" s="22">
        <f>(+'[1]INGRESAR '!$AA$29-'[1]INGRESAR '!$O$29-'[1]INGRESAR '!$S$29-'[1]INGRESAR '!$T$29)/1000</f>
        <v>0</v>
      </c>
      <c r="H26" s="23">
        <f t="shared" si="0"/>
        <v>111731.36723999999</v>
      </c>
      <c r="I26" s="24"/>
    </row>
    <row r="27" spans="1:12" ht="29.25" customHeight="1" x14ac:dyDescent="0.2">
      <c r="A27" s="25" t="s">
        <v>13</v>
      </c>
      <c r="B27" s="20">
        <f t="shared" si="1"/>
        <v>9</v>
      </c>
      <c r="C27" s="21" t="s">
        <v>28</v>
      </c>
      <c r="D27" s="20" t="s">
        <v>19</v>
      </c>
      <c r="E27" s="22">
        <f>+'[1]INGRESAR '!$O$28/1000</f>
        <v>21864.968430000001</v>
      </c>
      <c r="F27" s="22">
        <f>(+'[1]INGRESAR '!$S$28+'[1]INGRESAR '!$T$28)/1000</f>
        <v>0</v>
      </c>
      <c r="G27" s="22">
        <f>(+'[1]INGRESAR '!$AA$28-'[1]INGRESAR '!$O$28-'[1]INGRESAR '!$S$28-'[1]INGRESAR '!$T$28)/1000</f>
        <v>416.39870000000298</v>
      </c>
      <c r="H27" s="23">
        <f t="shared" si="0"/>
        <v>22281.367130000002</v>
      </c>
      <c r="I27" s="24"/>
    </row>
    <row r="28" spans="1:12" ht="29.25" customHeight="1" x14ac:dyDescent="0.2">
      <c r="A28" s="25">
        <v>42702</v>
      </c>
      <c r="B28" s="20">
        <f t="shared" si="1"/>
        <v>10</v>
      </c>
      <c r="C28" s="26" t="s">
        <v>29</v>
      </c>
      <c r="D28" s="20" t="s">
        <v>17</v>
      </c>
      <c r="E28" s="22">
        <f>+'[1]INGRESAR '!$O$25/1000</f>
        <v>8489.9000999999989</v>
      </c>
      <c r="F28" s="22">
        <f>(+'[1]INGRESAR '!$S$25+'[1]INGRESAR '!$T$25)/1000</f>
        <v>6457.833340000001</v>
      </c>
      <c r="G28" s="22">
        <f>(+'[1]INGRESAR '!$AA$25-'[1]INGRESAR '!$O$25-'[1]INGRESAR '!$S$25-'[1]INGRESAR '!$T$25)/1000</f>
        <v>10.425999999999448</v>
      </c>
      <c r="H28" s="23">
        <f t="shared" si="0"/>
        <v>14958.159439999999</v>
      </c>
      <c r="I28" s="24"/>
    </row>
    <row r="29" spans="1:12" ht="39.75" customHeight="1" x14ac:dyDescent="0.2">
      <c r="A29" s="25">
        <v>44895</v>
      </c>
      <c r="B29" s="20">
        <f t="shared" si="1"/>
        <v>11</v>
      </c>
      <c r="C29" s="21" t="s">
        <v>30</v>
      </c>
      <c r="D29" s="20" t="s">
        <v>15</v>
      </c>
      <c r="E29" s="22">
        <f>+'[1]INGRESAR '!$O$20/1000</f>
        <v>1955.79324</v>
      </c>
      <c r="F29" s="22">
        <f>(+'[1]INGRESAR '!$S$20+'[1]INGRESAR '!$T$20)/1000</f>
        <v>0</v>
      </c>
      <c r="G29" s="22">
        <f>(+'[1]INGRESAR '!$AA$20-'[1]INGRESAR '!$O$20-'[1]INGRESAR '!$S$20-'[1]INGRESAR '!$T$20)/1000</f>
        <v>7641.6293299999998</v>
      </c>
      <c r="H29" s="23">
        <f t="shared" si="0"/>
        <v>9597.4225699999988</v>
      </c>
      <c r="I29" s="24"/>
    </row>
    <row r="30" spans="1:12" ht="29.25" customHeight="1" x14ac:dyDescent="0.2">
      <c r="A30" s="27">
        <v>50587</v>
      </c>
      <c r="B30" s="20">
        <f t="shared" si="1"/>
        <v>12</v>
      </c>
      <c r="C30" s="26" t="s">
        <v>31</v>
      </c>
      <c r="D30" s="20" t="s">
        <v>19</v>
      </c>
      <c r="E30" s="22">
        <f>+'[1]INGRESAR '!$O$31/1000</f>
        <v>752.40535</v>
      </c>
      <c r="F30" s="22">
        <f>(+'[1]INGRESAR '!$S$31+'[1]INGRESAR '!$T$31)/1000</f>
        <v>0</v>
      </c>
      <c r="G30" s="22">
        <f>(+'[1]INGRESAR '!$AA$31-'[1]INGRESAR '!$O$31-'[1]INGRESAR '!$S$31-'[1]INGRESAR '!$T$31)/1000</f>
        <v>2660.1401499999997</v>
      </c>
      <c r="H30" s="23">
        <f t="shared" si="0"/>
        <v>3412.5454999999997</v>
      </c>
      <c r="I30" s="24"/>
    </row>
    <row r="31" spans="1:12" ht="29.25" customHeight="1" x14ac:dyDescent="0.2">
      <c r="A31" s="25">
        <v>50367</v>
      </c>
      <c r="B31" s="20">
        <f t="shared" si="1"/>
        <v>13</v>
      </c>
      <c r="C31" s="21" t="s">
        <v>32</v>
      </c>
      <c r="D31" s="20" t="s">
        <v>33</v>
      </c>
      <c r="E31" s="22">
        <f>+'[1]INGRESAR '!$O$33/1000</f>
        <v>5621.2422500000002</v>
      </c>
      <c r="F31" s="22">
        <f>(+'[1]INGRESAR '!$S$33+'[1]INGRESAR '!$T$33)/1000</f>
        <v>91.554100000000005</v>
      </c>
      <c r="G31" s="22">
        <f>(+'[1]INGRESAR '!$AA$33-'[1]INGRESAR '!$O$33-'[1]INGRESAR '!$S$33-'[1]INGRESAR '!$T$33)/1000</f>
        <v>20.733919999999539</v>
      </c>
      <c r="H31" s="23">
        <f t="shared" si="0"/>
        <v>5733.5302700000002</v>
      </c>
      <c r="I31" s="24"/>
    </row>
    <row r="32" spans="1:12" ht="24" customHeight="1" x14ac:dyDescent="0.2">
      <c r="A32" s="25">
        <v>45998</v>
      </c>
      <c r="B32" s="20">
        <f t="shared" si="1"/>
        <v>14</v>
      </c>
      <c r="C32" s="26" t="s">
        <v>34</v>
      </c>
      <c r="D32" s="20" t="s">
        <v>17</v>
      </c>
      <c r="E32" s="22">
        <f>+'[1]INGRESAR '!$O$26/1000</f>
        <v>27.73902</v>
      </c>
      <c r="F32" s="22">
        <f>(+'[1]INGRESAR '!$S$26+'[1]INGRESAR '!$T$26)/1000</f>
        <v>3220.1580600000002</v>
      </c>
      <c r="G32" s="22">
        <f>(+'[1]INGRESAR '!$AA$26-'[1]INGRESAR '!$O$26-'[1]INGRESAR '!$S$26-'[1]INGRESAR '!$T$26)/1000</f>
        <v>1.1641532182693482E-13</v>
      </c>
      <c r="H32" s="23">
        <f t="shared" si="0"/>
        <v>3247.8970800000002</v>
      </c>
      <c r="I32" s="24"/>
    </row>
    <row r="33" spans="1:19" ht="29.25" customHeight="1" x14ac:dyDescent="0.2">
      <c r="A33" s="27">
        <v>43660</v>
      </c>
      <c r="B33" s="20">
        <f t="shared" si="1"/>
        <v>15</v>
      </c>
      <c r="C33" s="28" t="s">
        <v>35</v>
      </c>
      <c r="D33" s="29" t="s">
        <v>19</v>
      </c>
      <c r="E33" s="22">
        <f>+'[1]INGRESAR '!$O$30/1000</f>
        <v>935.78279000000009</v>
      </c>
      <c r="F33" s="22">
        <f>(+'[1]INGRESAR '!$S$30+'[1]INGRESAR '!$T$30)/1000</f>
        <v>0</v>
      </c>
      <c r="G33" s="22">
        <f>(+'[1]INGRESAR '!$AA$30-'[1]INGRESAR '!$O$30-'[1]INGRESAR '!$S$30-'[1]INGRESAR '!$T$30)/1000</f>
        <v>589.09796999999992</v>
      </c>
      <c r="H33" s="23">
        <f t="shared" si="0"/>
        <v>1524.88076</v>
      </c>
      <c r="I33" s="24"/>
    </row>
    <row r="34" spans="1:19" ht="29.25" customHeight="1" x14ac:dyDescent="0.2">
      <c r="A34" s="27">
        <v>42687</v>
      </c>
      <c r="B34" s="20">
        <f t="shared" si="1"/>
        <v>16</v>
      </c>
      <c r="C34" s="21" t="s">
        <v>36</v>
      </c>
      <c r="D34" s="29" t="s">
        <v>17</v>
      </c>
      <c r="E34" s="22">
        <f>+'[1]INGRESAR '!$O$23/1000</f>
        <v>23.318439999999999</v>
      </c>
      <c r="F34" s="22">
        <f>(+'[1]INGRESAR '!$S$23+'[1]INGRESAR '!$T$23)/1000</f>
        <v>0</v>
      </c>
      <c r="G34" s="22">
        <f>(+'[1]INGRESAR '!$AA$23-'[1]INGRESAR '!$O$23-'[1]INGRESAR '!$S$23-'[1]INGRESAR '!$T$23)/1000</f>
        <v>0</v>
      </c>
      <c r="H34" s="23">
        <f t="shared" si="0"/>
        <v>23.318439999999999</v>
      </c>
      <c r="I34" s="24"/>
    </row>
    <row r="35" spans="1:19" ht="29.25" customHeight="1" x14ac:dyDescent="0.2">
      <c r="A35" s="25">
        <v>46282</v>
      </c>
      <c r="B35" s="30" t="s">
        <v>37</v>
      </c>
      <c r="C35" s="31"/>
      <c r="D35" s="32"/>
      <c r="E35" s="33">
        <f>SUM(E19:E22)</f>
        <v>1475953.0964100002</v>
      </c>
      <c r="F35" s="34">
        <f>SUM(F19:F22)</f>
        <v>934388.01986999996</v>
      </c>
      <c r="G35" s="34">
        <f>SUM(G19:G22)</f>
        <v>356096.93175600009</v>
      </c>
      <c r="H35" s="34">
        <f>SUM(H19:H22)</f>
        <v>2766438.0480359998</v>
      </c>
      <c r="I35" s="24"/>
    </row>
    <row r="36" spans="1:19" ht="29.25" customHeight="1" x14ac:dyDescent="0.2">
      <c r="A36" s="25"/>
      <c r="B36" s="30" t="s">
        <v>38</v>
      </c>
      <c r="C36" s="31"/>
      <c r="D36" s="32"/>
      <c r="E36" s="33">
        <f>SUM(E23:E34)</f>
        <v>490041.13765000005</v>
      </c>
      <c r="F36" s="33">
        <f>SUM(F23:F34)</f>
        <v>187723.76075000002</v>
      </c>
      <c r="G36" s="33">
        <f>SUM(G23:G34)</f>
        <v>16918.501680000041</v>
      </c>
      <c r="H36" s="33">
        <f>SUM(H23:H34)</f>
        <v>694683.40008000005</v>
      </c>
      <c r="I36" s="24"/>
    </row>
    <row r="37" spans="1:19" ht="29.25" customHeight="1" x14ac:dyDescent="0.2">
      <c r="A37" s="25"/>
      <c r="I37" s="24"/>
    </row>
    <row r="38" spans="1:19" ht="18" customHeight="1" x14ac:dyDescent="0.2">
      <c r="I38" s="24"/>
    </row>
    <row r="39" spans="1:19" ht="18" customHeight="1" x14ac:dyDescent="0.2">
      <c r="B39" s="36"/>
      <c r="C39" s="36"/>
      <c r="D39" s="36"/>
      <c r="E39" s="37">
        <f>+E35+E36-E18</f>
        <v>0</v>
      </c>
      <c r="F39" s="37">
        <f>+F35+F36-F18</f>
        <v>0</v>
      </c>
      <c r="G39" s="37">
        <f>+G35+G36-G18</f>
        <v>0</v>
      </c>
      <c r="H39" s="37">
        <f>+H35+H36-H18</f>
        <v>0</v>
      </c>
    </row>
    <row r="40" spans="1:19" ht="18" customHeight="1" x14ac:dyDescent="0.2">
      <c r="G40" s="38">
        <f>+G45-H18/1000</f>
        <v>0</v>
      </c>
    </row>
    <row r="41" spans="1:19" ht="18" customHeight="1" x14ac:dyDescent="0.2">
      <c r="K41" s="39">
        <f>+K45-'[1]ACTIVOS DYA'!H18/1000</f>
        <v>0</v>
      </c>
    </row>
    <row r="42" spans="1:19" ht="18" customHeight="1" x14ac:dyDescent="0.2">
      <c r="D42" s="40" t="s">
        <v>39</v>
      </c>
      <c r="E42" s="40"/>
      <c r="F42" s="40"/>
      <c r="G42" s="40"/>
      <c r="H42" s="40" t="s">
        <v>40</v>
      </c>
      <c r="I42" s="40"/>
      <c r="J42" s="40"/>
      <c r="K42" s="40"/>
      <c r="L42" s="36"/>
      <c r="M42" s="41" t="s">
        <v>41</v>
      </c>
      <c r="N42" s="41"/>
      <c r="O42" s="41"/>
      <c r="P42" s="41"/>
    </row>
    <row r="43" spans="1:19" ht="18" customHeight="1" x14ac:dyDescent="0.2">
      <c r="C43" s="42" t="s">
        <v>42</v>
      </c>
      <c r="D43" s="43" t="s">
        <v>43</v>
      </c>
      <c r="E43" s="43" t="s">
        <v>44</v>
      </c>
      <c r="F43" s="43" t="s">
        <v>45</v>
      </c>
      <c r="G43" s="43" t="s">
        <v>46</v>
      </c>
      <c r="H43" s="43" t="s">
        <v>43</v>
      </c>
      <c r="I43" s="43" t="s">
        <v>44</v>
      </c>
      <c r="J43" s="43" t="s">
        <v>45</v>
      </c>
      <c r="K43" s="44" t="s">
        <v>46</v>
      </c>
      <c r="L43" s="45" t="s">
        <v>42</v>
      </c>
      <c r="M43" s="46" t="s">
        <v>43</v>
      </c>
      <c r="N43" s="46" t="s">
        <v>44</v>
      </c>
      <c r="O43" s="46" t="s">
        <v>45</v>
      </c>
      <c r="P43" s="46" t="s">
        <v>46</v>
      </c>
    </row>
    <row r="44" spans="1:19" ht="18" customHeight="1" x14ac:dyDescent="0.2">
      <c r="C44" s="47"/>
      <c r="D44" s="48"/>
      <c r="E44" s="48"/>
      <c r="F44" s="48"/>
      <c r="G44" s="48"/>
      <c r="H44" s="48"/>
      <c r="I44" s="48"/>
      <c r="J44" s="48"/>
      <c r="K44" s="49"/>
      <c r="L44" s="50"/>
      <c r="M44" s="51"/>
      <c r="N44" s="51"/>
      <c r="O44" s="51"/>
      <c r="P44" s="51"/>
    </row>
    <row r="45" spans="1:19" ht="13.5" customHeight="1" x14ac:dyDescent="0.2">
      <c r="C45" s="52" t="s">
        <v>47</v>
      </c>
      <c r="D45" s="53">
        <f t="shared" ref="D45:K45" si="2">SUM(D46:D53)</f>
        <v>1965.9942340600001</v>
      </c>
      <c r="E45" s="53">
        <f t="shared" si="2"/>
        <v>1122.11178062</v>
      </c>
      <c r="F45" s="53">
        <f t="shared" si="2"/>
        <v>373.01543343600019</v>
      </c>
      <c r="G45" s="53">
        <f t="shared" si="2"/>
        <v>3461.1214481159996</v>
      </c>
      <c r="H45" s="53">
        <f t="shared" si="2"/>
        <v>260.66820216000002</v>
      </c>
      <c r="I45" s="53">
        <f t="shared" si="2"/>
        <v>229.20090739999998</v>
      </c>
      <c r="J45" s="53">
        <f t="shared" si="2"/>
        <v>82.055457740000037</v>
      </c>
      <c r="K45" s="54">
        <f t="shared" si="2"/>
        <v>571.92456730000004</v>
      </c>
      <c r="L45" s="55" t="s">
        <v>47</v>
      </c>
      <c r="M45" s="55">
        <f>SUM(M46:M53)</f>
        <v>2226.66243622</v>
      </c>
      <c r="N45" s="55">
        <f>SUM(N46:N53)</f>
        <v>1351.3126880199998</v>
      </c>
      <c r="O45" s="55">
        <f>SUM(O46:O53)</f>
        <v>455.0708911760002</v>
      </c>
      <c r="P45" s="55">
        <f>SUM(P46:P53)</f>
        <v>4033.0460154159996</v>
      </c>
      <c r="Q45" s="39">
        <f>+P45-G45-K45</f>
        <v>0</v>
      </c>
      <c r="R45" s="1" t="s">
        <v>48</v>
      </c>
    </row>
    <row r="46" spans="1:19" ht="13.5" customHeight="1" x14ac:dyDescent="0.2">
      <c r="C46" s="56" t="s">
        <v>15</v>
      </c>
      <c r="D46" s="57">
        <f t="shared" ref="D46:D53" si="3">SUMIF($D$19:$D$34,C46,$E$19:$E$34)/1000</f>
        <v>1051.43872549</v>
      </c>
      <c r="E46" s="57">
        <f t="shared" ref="E46:E53" si="4">SUMIF($D$19:$D$34,C46,$F$19:$F$34)/1000</f>
        <v>0</v>
      </c>
      <c r="F46" s="57">
        <f t="shared" ref="F46:F53" si="5">SUMIF($D$19:$D$34,C46,$G$19:$G$34)/1000</f>
        <v>28.170245729999976</v>
      </c>
      <c r="G46" s="57">
        <f>+D46+E46+F46</f>
        <v>1079.6089712200001</v>
      </c>
      <c r="H46" s="57">
        <f>SUMIF('[1]ACTIVOS DYA'!$D$19:$D$22,'ACTIVOS AC'!C46,'[1]ACTIVOS DYA'!$E$19:$E$22)/1000</f>
        <v>0</v>
      </c>
      <c r="I46" s="57">
        <f>SUMIF('[1]ACTIVOS DYA'!$D$19:$D$22,'ACTIVOS AC'!C46,'[1]ACTIVOS DYA'!$F$19:$F$22)/1000</f>
        <v>0</v>
      </c>
      <c r="J46" s="57">
        <f>SUMIF('[1]ACTIVOS DYA'!$D$19:$D$22,'ACTIVOS AC'!C46,'[1]ACTIVOS DYA'!$G$19:$G$22)/1000</f>
        <v>0</v>
      </c>
      <c r="K46" s="58">
        <f>+H46+I46+J46</f>
        <v>0</v>
      </c>
      <c r="L46" s="59" t="s">
        <v>15</v>
      </c>
      <c r="M46" s="59">
        <f>+D46+H46</f>
        <v>1051.43872549</v>
      </c>
      <c r="N46" s="60">
        <f>+E46+I46</f>
        <v>0</v>
      </c>
      <c r="O46" s="60">
        <f>+F46+J46</f>
        <v>28.170245729999976</v>
      </c>
      <c r="P46" s="60">
        <f>+M46+N46+O46</f>
        <v>1079.6089712200001</v>
      </c>
      <c r="R46" s="1" t="s">
        <v>48</v>
      </c>
      <c r="S46" s="1" t="s">
        <v>48</v>
      </c>
    </row>
    <row r="47" spans="1:19" ht="13.5" customHeight="1" x14ac:dyDescent="0.2">
      <c r="C47" s="61" t="s">
        <v>17</v>
      </c>
      <c r="D47" s="57">
        <f t="shared" si="3"/>
        <v>107.38570777</v>
      </c>
      <c r="E47" s="57">
        <f t="shared" si="4"/>
        <v>818.75812697999993</v>
      </c>
      <c r="F47" s="57">
        <f t="shared" si="5"/>
        <v>17.857138500000087</v>
      </c>
      <c r="G47" s="57">
        <f t="shared" ref="G47:G53" si="6">+D47+E47+F47</f>
        <v>944.00097325000002</v>
      </c>
      <c r="H47" s="57">
        <f>SUMIF('[1]ACTIVOS DYA'!$D$19:$D$22,'ACTIVOS AC'!C47,'[1]ACTIVOS DYA'!$E$19:$E$22)/1000</f>
        <v>114.69892427000002</v>
      </c>
      <c r="I47" s="57">
        <f>SUMIF('[1]ACTIVOS DYA'!$D$19:$D$22,'ACTIVOS AC'!C47,'[1]ACTIVOS DYA'!$F$19:$F$22)/1000</f>
        <v>229.20090739999998</v>
      </c>
      <c r="J47" s="57">
        <f>SUMIF('[1]ACTIVOS DYA'!$D$19:$D$22,'ACTIVOS AC'!C47,'[1]ACTIVOS DYA'!$G$19:$G$22)/1000</f>
        <v>6.4111700900000486</v>
      </c>
      <c r="K47" s="58">
        <f t="shared" ref="K47:K53" si="7">+H47+I47+J47</f>
        <v>350.31100176000007</v>
      </c>
      <c r="L47" s="62" t="s">
        <v>17</v>
      </c>
      <c r="M47" s="62">
        <f t="shared" ref="M47:O53" si="8">+D47+H47</f>
        <v>222.08463204000003</v>
      </c>
      <c r="N47" s="63">
        <f t="shared" si="8"/>
        <v>1047.9590343799998</v>
      </c>
      <c r="O47" s="63">
        <f t="shared" si="8"/>
        <v>24.268308590000135</v>
      </c>
      <c r="P47" s="63">
        <f t="shared" ref="P47:P53" si="9">+M47+N47+O47</f>
        <v>1294.31197501</v>
      </c>
    </row>
    <row r="48" spans="1:19" ht="13.5" customHeight="1" x14ac:dyDescent="0.2">
      <c r="C48" s="56" t="s">
        <v>19</v>
      </c>
      <c r="D48" s="57">
        <f t="shared" si="3"/>
        <v>313.55355220000001</v>
      </c>
      <c r="E48" s="57">
        <f t="shared" si="4"/>
        <v>0</v>
      </c>
      <c r="F48" s="57">
        <f t="shared" si="5"/>
        <v>320.03724491000008</v>
      </c>
      <c r="G48" s="57">
        <f t="shared" si="6"/>
        <v>633.59079711000004</v>
      </c>
      <c r="H48" s="57">
        <f>SUMIF('[1]ACTIVOS DYA'!$D$19:$D$22,'ACTIVOS AC'!C48,'[1]ACTIVOS DYA'!$E$19:$E$22)/1000</f>
        <v>145.96848120999999</v>
      </c>
      <c r="I48" s="57">
        <f>SUMIF('[1]ACTIVOS DYA'!$D$19:$D$22,'ACTIVOS AC'!C48,'[1]ACTIVOS DYA'!$F$19:$F$22)/1000</f>
        <v>0</v>
      </c>
      <c r="J48" s="57">
        <f>SUMIF('[1]ACTIVOS DYA'!$D$19:$D$22,'ACTIVOS AC'!C48,'[1]ACTIVOS DYA'!$G$19:$G$22)/1000</f>
        <v>75.644287649999981</v>
      </c>
      <c r="K48" s="58">
        <f t="shared" si="7"/>
        <v>221.61276885999996</v>
      </c>
      <c r="L48" s="59" t="s">
        <v>19</v>
      </c>
      <c r="M48" s="59">
        <f t="shared" si="8"/>
        <v>459.52203341000001</v>
      </c>
      <c r="N48" s="60">
        <f t="shared" si="8"/>
        <v>0</v>
      </c>
      <c r="O48" s="60">
        <f t="shared" si="8"/>
        <v>395.68153256000005</v>
      </c>
      <c r="P48" s="60">
        <f t="shared" si="9"/>
        <v>855.20356597</v>
      </c>
    </row>
    <row r="49" spans="3:16" ht="13.5" customHeight="1" x14ac:dyDescent="0.2">
      <c r="C49" s="61" t="s">
        <v>21</v>
      </c>
      <c r="D49" s="57">
        <f t="shared" si="3"/>
        <v>186.44705706999997</v>
      </c>
      <c r="E49" s="57">
        <f t="shared" si="4"/>
        <v>303.26209954000001</v>
      </c>
      <c r="F49" s="57">
        <f t="shared" si="5"/>
        <v>3.0510130460000222</v>
      </c>
      <c r="G49" s="57">
        <f t="shared" si="6"/>
        <v>492.76016965600002</v>
      </c>
      <c r="H49" s="57">
        <f>SUMIF('[1]ACTIVOS DYA'!$D$19:$D$22,'ACTIVOS AC'!C49,'[1]ACTIVOS DYA'!$E$19:$E$22)/1000</f>
        <v>0</v>
      </c>
      <c r="I49" s="57">
        <f>SUMIF('[1]ACTIVOS DYA'!$D$19:$D$22,'ACTIVOS AC'!C49,'[1]ACTIVOS DYA'!$F$19:$F$22)/1000</f>
        <v>0</v>
      </c>
      <c r="J49" s="57">
        <f>SUMIF('[1]ACTIVOS DYA'!$D$19:$D$22,'ACTIVOS AC'!C49,'[1]ACTIVOS DYA'!$G$19:$G$22)/1000</f>
        <v>0</v>
      </c>
      <c r="K49" s="58">
        <f t="shared" si="7"/>
        <v>0</v>
      </c>
      <c r="L49" s="62" t="s">
        <v>21</v>
      </c>
      <c r="M49" s="62">
        <f t="shared" si="8"/>
        <v>186.44705706999997</v>
      </c>
      <c r="N49" s="63">
        <f t="shared" si="8"/>
        <v>303.26209954000001</v>
      </c>
      <c r="O49" s="63">
        <f t="shared" si="8"/>
        <v>3.0510130460000222</v>
      </c>
      <c r="P49" s="63">
        <f t="shared" si="9"/>
        <v>492.76016965600002</v>
      </c>
    </row>
    <row r="50" spans="3:16" ht="13.5" customHeight="1" x14ac:dyDescent="0.2">
      <c r="C50" s="56" t="s">
        <v>33</v>
      </c>
      <c r="D50" s="57">
        <f t="shared" si="3"/>
        <v>5.6212422499999999</v>
      </c>
      <c r="E50" s="57">
        <f t="shared" si="4"/>
        <v>9.1554099999999999E-2</v>
      </c>
      <c r="F50" s="57">
        <f t="shared" si="5"/>
        <v>2.0733919999999538E-2</v>
      </c>
      <c r="G50" s="57">
        <f t="shared" si="6"/>
        <v>5.7335302699999993</v>
      </c>
      <c r="H50" s="57">
        <f>SUMIF('[1]ACTIVOS DYA'!$D$19:$D$22,'ACTIVOS AC'!C50,'[1]ACTIVOS DYA'!$E$19:$E$22)/1000</f>
        <v>0</v>
      </c>
      <c r="I50" s="57">
        <f>SUMIF('[1]ACTIVOS DYA'!$D$19:$D$22,'ACTIVOS AC'!C50,'[1]ACTIVOS DYA'!$F$19:$F$22)/1000</f>
        <v>0</v>
      </c>
      <c r="J50" s="57">
        <f>SUMIF('[1]ACTIVOS DYA'!$D$19:$D$22,'ACTIVOS AC'!C50,'[1]ACTIVOS DYA'!$G$19:$G$22)/1000</f>
        <v>0</v>
      </c>
      <c r="K50" s="58">
        <f t="shared" si="7"/>
        <v>0</v>
      </c>
      <c r="L50" s="59" t="s">
        <v>33</v>
      </c>
      <c r="M50" s="59">
        <f t="shared" si="8"/>
        <v>5.6212422499999999</v>
      </c>
      <c r="N50" s="60">
        <f t="shared" si="8"/>
        <v>9.1554099999999999E-2</v>
      </c>
      <c r="O50" s="60">
        <f t="shared" si="8"/>
        <v>2.0733919999999538E-2</v>
      </c>
      <c r="P50" s="60">
        <f t="shared" si="9"/>
        <v>5.7335302699999993</v>
      </c>
    </row>
    <row r="51" spans="3:16" ht="13.5" customHeight="1" x14ac:dyDescent="0.2">
      <c r="C51" s="56" t="s">
        <v>49</v>
      </c>
      <c r="D51" s="57">
        <f t="shared" si="3"/>
        <v>0</v>
      </c>
      <c r="E51" s="57">
        <f t="shared" si="4"/>
        <v>0</v>
      </c>
      <c r="F51" s="57">
        <f t="shared" si="5"/>
        <v>0</v>
      </c>
      <c r="G51" s="57">
        <f t="shared" si="6"/>
        <v>0</v>
      </c>
      <c r="H51" s="57">
        <f>SUMIF('[1]ACTIVOS DYA'!$D$19:$D$22,'ACTIVOS AC'!C51,'[1]ACTIVOS DYA'!$E$19:$E$22)/1000</f>
        <v>7.9667999999999991E-4</v>
      </c>
      <c r="I51" s="57">
        <f>SUMIF('[1]ACTIVOS DYA'!$D$19:$D$22,'ACTIVOS AC'!C51,'[1]ACTIVOS DYA'!$F$19:$F$22)/1000</f>
        <v>0</v>
      </c>
      <c r="J51" s="57">
        <f>SUMIF('[1]ACTIVOS DYA'!$D$19:$D$22,'ACTIVOS AC'!C51,'[1]ACTIVOS DYA'!$G$19:$G$22)/1000</f>
        <v>0</v>
      </c>
      <c r="K51" s="58">
        <f t="shared" si="7"/>
        <v>7.9667999999999991E-4</v>
      </c>
      <c r="L51" s="62" t="s">
        <v>49</v>
      </c>
      <c r="M51" s="62">
        <f t="shared" si="8"/>
        <v>7.9667999999999991E-4</v>
      </c>
      <c r="N51" s="63">
        <f t="shared" si="8"/>
        <v>0</v>
      </c>
      <c r="O51" s="63">
        <f t="shared" si="8"/>
        <v>0</v>
      </c>
      <c r="P51" s="63">
        <f t="shared" si="9"/>
        <v>7.9667999999999991E-4</v>
      </c>
    </row>
    <row r="52" spans="3:16" ht="13.5" customHeight="1" x14ac:dyDescent="0.2">
      <c r="C52" s="61" t="s">
        <v>26</v>
      </c>
      <c r="D52" s="57">
        <f t="shared" si="3"/>
        <v>77.484981610000006</v>
      </c>
      <c r="E52" s="57">
        <f t="shared" si="4"/>
        <v>0</v>
      </c>
      <c r="F52" s="57">
        <f t="shared" si="5"/>
        <v>0.33379973999999463</v>
      </c>
      <c r="G52" s="57">
        <f t="shared" si="6"/>
        <v>77.818781349999995</v>
      </c>
      <c r="H52" s="57">
        <f>SUMIF('[1]ACTIVOS DYA'!$D$19:$D$22,'ACTIVOS AC'!C52,'[1]ACTIVOS DYA'!$E$19:$E$22)/1000</f>
        <v>0</v>
      </c>
      <c r="I52" s="57">
        <f>SUMIF('[1]ACTIVOS DYA'!$D$19:$D$22,'ACTIVOS AC'!C52,'[1]ACTIVOS DYA'!$F$19:$F$22)/1000</f>
        <v>0</v>
      </c>
      <c r="J52" s="57">
        <f>SUMIF('[1]ACTIVOS DYA'!$D$19:$D$22,'ACTIVOS AC'!C52,'[1]ACTIVOS DYA'!$G$19:$G$22)/1000</f>
        <v>0</v>
      </c>
      <c r="K52" s="58">
        <f t="shared" si="7"/>
        <v>0</v>
      </c>
      <c r="L52" s="64" t="s">
        <v>26</v>
      </c>
      <c r="M52" s="64">
        <f t="shared" si="8"/>
        <v>77.484981610000006</v>
      </c>
      <c r="N52" s="65">
        <f t="shared" si="8"/>
        <v>0</v>
      </c>
      <c r="O52" s="65">
        <f t="shared" si="8"/>
        <v>0.33379973999999463</v>
      </c>
      <c r="P52" s="65">
        <f t="shared" si="9"/>
        <v>77.818781349999995</v>
      </c>
    </row>
    <row r="53" spans="3:16" ht="13.5" customHeight="1" x14ac:dyDescent="0.2">
      <c r="C53" s="61" t="s">
        <v>24</v>
      </c>
      <c r="D53" s="57">
        <f t="shared" si="3"/>
        <v>224.06296766999998</v>
      </c>
      <c r="E53" s="57">
        <f t="shared" si="4"/>
        <v>0</v>
      </c>
      <c r="F53" s="57">
        <f t="shared" si="5"/>
        <v>3.5452575900000038</v>
      </c>
      <c r="G53" s="57">
        <f t="shared" si="6"/>
        <v>227.60822525999998</v>
      </c>
      <c r="H53" s="57">
        <f>SUMIF('[1]ACTIVOS DYA'!$D$19:$D$22,'ACTIVOS AC'!C53,'[1]ACTIVOS DYA'!$E$19:$E$22)/1000</f>
        <v>0</v>
      </c>
      <c r="I53" s="57">
        <f>SUMIF('[1]ACTIVOS DYA'!$D$19:$D$22,'ACTIVOS AC'!C53,'[1]ACTIVOS DYA'!$F$19:$F$22)/1000</f>
        <v>0</v>
      </c>
      <c r="J53" s="57">
        <f>SUMIF('[1]ACTIVOS DYA'!$D$19:$D$22,'ACTIVOS AC'!C53,'[1]ACTIVOS DYA'!$G$19:$G$22)/1000</f>
        <v>0</v>
      </c>
      <c r="K53" s="58">
        <f t="shared" si="7"/>
        <v>0</v>
      </c>
      <c r="L53" s="62" t="s">
        <v>24</v>
      </c>
      <c r="M53" s="62">
        <f t="shared" si="8"/>
        <v>224.06296766999998</v>
      </c>
      <c r="N53" s="63">
        <f t="shared" si="8"/>
        <v>0</v>
      </c>
      <c r="O53" s="63">
        <f t="shared" si="8"/>
        <v>3.5452575900000038</v>
      </c>
      <c r="P53" s="63">
        <f t="shared" si="9"/>
        <v>227.60822525999998</v>
      </c>
    </row>
  </sheetData>
  <autoFilter ref="A16:H39"/>
  <mergeCells count="33">
    <mergeCell ref="P43:P44"/>
    <mergeCell ref="J43:J44"/>
    <mergeCell ref="K43:K44"/>
    <mergeCell ref="L43:L44"/>
    <mergeCell ref="M43:M44"/>
    <mergeCell ref="N43:N44"/>
    <mergeCell ref="O43:O44"/>
    <mergeCell ref="D42:G42"/>
    <mergeCell ref="H42:K42"/>
    <mergeCell ref="M42:P42"/>
    <mergeCell ref="C43:C44"/>
    <mergeCell ref="D43:D44"/>
    <mergeCell ref="E43:E44"/>
    <mergeCell ref="F43:F44"/>
    <mergeCell ref="G43:G44"/>
    <mergeCell ref="H43:H44"/>
    <mergeCell ref="I43:I44"/>
    <mergeCell ref="F16:F17"/>
    <mergeCell ref="G16:G17"/>
    <mergeCell ref="H16:H17"/>
    <mergeCell ref="C18:D18"/>
    <mergeCell ref="B35:D35"/>
    <mergeCell ref="B36:D36"/>
    <mergeCell ref="B2:H2"/>
    <mergeCell ref="A3:H3"/>
    <mergeCell ref="B4:H4"/>
    <mergeCell ref="B5:H5"/>
    <mergeCell ref="B6:H6"/>
    <mergeCell ref="A16:A17"/>
    <mergeCell ref="B16:B17"/>
    <mergeCell ref="C16:C17"/>
    <mergeCell ref="D16:D17"/>
    <mergeCell ref="E16:E17"/>
  </mergeCells>
  <pageMargins left="0.86614173228346458" right="0.23622047244094491" top="0.59055118110236227" bottom="0.39370078740157483" header="0.55118110236220474" footer="0.19685039370078741"/>
  <pageSetup scale="75" orientation="portrait" r:id="rId1"/>
  <headerFooter alignWithMargins="0">
    <oddFooter>&amp;C&amp;"Arial Narrow,Normal"&amp;8Página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ACTIVOS AC</vt:lpstr>
      <vt:lpstr>'ACTIVOS AC'!Área_de_impresión</vt:lpstr>
      <vt:lpstr>'ACTIVOS AC'!Títulos_a_imprimir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Luis Adrián Guerra</cp:lastModifiedBy>
  <dcterms:created xsi:type="dcterms:W3CDTF">2022-06-28T21:11:31Z</dcterms:created>
  <dcterms:modified xsi:type="dcterms:W3CDTF">2022-06-28T21:11:48Z</dcterms:modified>
</cp:coreProperties>
</file>