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 activeTab="1"/>
  </bookViews>
  <sheets>
    <sheet name="Tributarios (grafica)" sheetId="4" r:id="rId1"/>
    <sheet name="Ingresos" sheetId="1" r:id="rId2"/>
    <sheet name="Tributarios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D2" i="1"/>
  <c r="D3"/>
  <c r="D1"/>
  <c r="F17"/>
  <c r="D17"/>
  <c r="H17"/>
  <c r="E25" i="2"/>
  <c r="G25"/>
  <c r="E24"/>
  <c r="E27"/>
  <c r="E26"/>
  <c r="B17" i="1"/>
  <c r="I30" i="2"/>
  <c r="I29"/>
  <c r="I28"/>
  <c r="I27"/>
  <c r="I26"/>
  <c r="I25"/>
  <c r="I24"/>
  <c r="I23"/>
  <c r="I22"/>
  <c r="I21"/>
  <c r="C29" i="4"/>
  <c r="C28"/>
  <c r="C27"/>
  <c r="C26"/>
  <c r="C25"/>
  <c r="C24"/>
  <c r="C23"/>
  <c r="C22"/>
  <c r="C21"/>
  <c r="C20"/>
  <c r="C7"/>
  <c r="E8" i="2"/>
  <c r="E30"/>
  <c r="E29"/>
  <c r="E28"/>
  <c r="E23"/>
  <c r="E22"/>
  <c r="E21"/>
  <c r="C26"/>
  <c r="D21" i="1"/>
  <c r="E18" s="1"/>
  <c r="D7" l="1"/>
  <c r="E10"/>
  <c r="E14"/>
  <c r="E8"/>
  <c r="E12"/>
  <c r="E9"/>
  <c r="E11"/>
  <c r="E13"/>
  <c r="E15"/>
  <c r="E17"/>
  <c r="E19"/>
  <c r="E16"/>
  <c r="C5" i="4"/>
  <c r="B18" s="1"/>
  <c r="E6" i="2"/>
  <c r="E21" i="1" l="1"/>
  <c r="B20" i="4"/>
  <c r="B17"/>
  <c r="B16"/>
  <c r="B15"/>
  <c r="B14"/>
  <c r="B13"/>
  <c r="B12"/>
  <c r="B11"/>
  <c r="B10"/>
  <c r="B7" s="1"/>
  <c r="B9"/>
  <c r="B29"/>
  <c r="B27"/>
  <c r="B25"/>
  <c r="B23"/>
  <c r="B21"/>
  <c r="B28"/>
  <c r="B26"/>
  <c r="B24"/>
  <c r="B22"/>
  <c r="B5" l="1"/>
  <c r="G26" i="2"/>
  <c r="I8"/>
  <c r="F21" i="1"/>
  <c r="H21"/>
  <c r="F7" l="1"/>
  <c r="F3"/>
  <c r="F2" s="1"/>
  <c r="I19"/>
  <c r="H7"/>
  <c r="H30" i="2"/>
  <c r="I6"/>
  <c r="H14"/>
  <c r="H18"/>
  <c r="H23"/>
  <c r="H27"/>
  <c r="H29"/>
  <c r="H10"/>
  <c r="H12"/>
  <c r="H16"/>
  <c r="H21"/>
  <c r="H25"/>
  <c r="H11"/>
  <c r="H13"/>
  <c r="H15"/>
  <c r="H17"/>
  <c r="H19"/>
  <c r="H22"/>
  <c r="H24"/>
  <c r="H26"/>
  <c r="H28"/>
  <c r="I8" i="1"/>
  <c r="I10"/>
  <c r="I12"/>
  <c r="I14"/>
  <c r="I16"/>
  <c r="I18"/>
  <c r="I9"/>
  <c r="I11"/>
  <c r="I13"/>
  <c r="I15"/>
  <c r="I17"/>
  <c r="G30" i="2"/>
  <c r="G29"/>
  <c r="G28"/>
  <c r="G27"/>
  <c r="G24"/>
  <c r="G23"/>
  <c r="G22"/>
  <c r="G21"/>
  <c r="H8" l="1"/>
  <c r="H6" s="1"/>
  <c r="C30"/>
  <c r="C29"/>
  <c r="C28"/>
  <c r="C27"/>
  <c r="C25"/>
  <c r="C24"/>
  <c r="C23"/>
  <c r="C22"/>
  <c r="C21"/>
  <c r="G8"/>
  <c r="G6" s="1"/>
  <c r="C8"/>
  <c r="D25" l="1"/>
  <c r="D16"/>
  <c r="D12"/>
  <c r="D19"/>
  <c r="D17"/>
  <c r="D15"/>
  <c r="D13"/>
  <c r="D11"/>
  <c r="D18"/>
  <c r="D14"/>
  <c r="D10"/>
  <c r="D23"/>
  <c r="D24"/>
  <c r="D30"/>
  <c r="D21"/>
  <c r="D29"/>
  <c r="D26"/>
  <c r="D22"/>
  <c r="D28"/>
  <c r="D27"/>
  <c r="F26"/>
  <c r="C6"/>
  <c r="B21" i="1"/>
  <c r="C19" l="1"/>
  <c r="B7"/>
  <c r="B3" s="1"/>
  <c r="D8" i="2"/>
  <c r="D6" s="1"/>
  <c r="B29"/>
  <c r="B26"/>
  <c r="C17" i="1"/>
  <c r="C15"/>
  <c r="C13"/>
  <c r="C11"/>
  <c r="C9"/>
  <c r="C18"/>
  <c r="C16"/>
  <c r="C14"/>
  <c r="C12"/>
  <c r="C10"/>
  <c r="C8"/>
  <c r="F27" i="2"/>
  <c r="F18"/>
  <c r="F16"/>
  <c r="F19"/>
  <c r="F17"/>
  <c r="F15"/>
  <c r="F13"/>
  <c r="F11"/>
  <c r="F14"/>
  <c r="F12"/>
  <c r="F10"/>
  <c r="F25"/>
  <c r="F28"/>
  <c r="F21"/>
  <c r="F29"/>
  <c r="F22"/>
  <c r="F23"/>
  <c r="F24"/>
  <c r="F30"/>
  <c r="G13" i="1"/>
  <c r="G17"/>
  <c r="G19"/>
  <c r="G16"/>
  <c r="G15"/>
  <c r="G14"/>
  <c r="G18"/>
  <c r="B17" i="2"/>
  <c r="B15"/>
  <c r="B12"/>
  <c r="B30"/>
  <c r="B13"/>
  <c r="B10"/>
  <c r="B25"/>
  <c r="B14"/>
  <c r="B28"/>
  <c r="B21"/>
  <c r="B11"/>
  <c r="B27"/>
  <c r="B23"/>
  <c r="B24"/>
  <c r="B22"/>
  <c r="B18"/>
  <c r="B19"/>
  <c r="B16"/>
  <c r="G12" i="1"/>
  <c r="G8"/>
  <c r="G10"/>
  <c r="G11"/>
  <c r="G9"/>
  <c r="C21" l="1"/>
  <c r="F8" i="2"/>
  <c r="F6" s="1"/>
  <c r="G21" i="1"/>
  <c r="I21"/>
  <c r="B8" i="2"/>
  <c r="B6" s="1"/>
</calcChain>
</file>

<file path=xl/sharedStrings.xml><?xml version="1.0" encoding="utf-8"?>
<sst xmlns="http://schemas.openxmlformats.org/spreadsheetml/2006/main" count="75" uniqueCount="41">
  <si>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</si>
  <si>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</si>
  <si>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</si>
  <si>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</si>
  <si>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</si>
  <si>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</si>
  <si>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</si>
  <si>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</si>
  <si>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</si>
  <si>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</si>
  <si>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</si>
  <si>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</si>
  <si>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</si>
  <si>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</si>
  <si>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</si>
  <si>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</si>
  <si>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</si>
  <si>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</si>
  <si>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</si>
  <si>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</si>
  <si>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</si>
  <si>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</si>
  <si>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</si>
  <si>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</si>
  <si>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</si>
  <si>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 xml:space="preserve">Contribuciones a la Seguridad y Previsión Social 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</si>
  <si>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</si>
  <si>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</si>
  <si>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</si>
  <si>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</si>
  <si>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</si>
  <si>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</si>
  <si>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Devengado</t>
  </si>
  <si>
    <t xml:space="preserve">Aprobado </t>
  </si>
  <si>
    <t>Diferencia/gasto-reporte</t>
  </si>
  <si>
    <t>ok</t>
  </si>
  <si>
    <t xml:space="preserve"> </t>
  </si>
  <si>
    <t>reporte</t>
  </si>
  <si>
    <t>gasto</t>
  </si>
  <si>
    <t xml:space="preserve">Presupuesto Ciudadano 2020, Ingresos </t>
  </si>
  <si>
    <t>Presupuesto Ciudadano 2020, Ingresos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</si>
</sst>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FAD59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164" fontId="1" fillId="3" borderId="0" xfId="0" applyNumberFormat="1" applyFont="1" applyFill="1"/>
    <xf numFmtId="164" fontId="2" fillId="3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3" borderId="0" xfId="0" applyNumberFormat="1" applyFont="1" applyFill="1"/>
    <xf numFmtId="164" fontId="2" fillId="2" borderId="0" xfId="0" applyNumberFormat="1" applyFont="1" applyFill="1"/>
    <xf numFmtId="0" fontId="0" fillId="2" borderId="0" xfId="0" applyFill="1"/>
    <xf numFmtId="9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/>
    <xf numFmtId="165" fontId="1" fillId="0" borderId="0" xfId="0" applyNumberFormat="1" applyFont="1"/>
    <xf numFmtId="165" fontId="2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 applyBorder="1"/>
    <xf numFmtId="0" fontId="1" fillId="12" borderId="0" xfId="0" applyFont="1" applyFill="1" applyAlignment="1">
      <alignment horizontal="center"/>
    </xf>
    <xf numFmtId="164" fontId="1" fillId="2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0" fontId="1" fillId="0" borderId="0" xfId="0" applyFont="1" applyAlignment="1">
      <alignment horizontal="center"/>
    </xf>
    <xf numFmtId="165" fontId="0" fillId="16" borderId="0" xfId="0" applyNumberForma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167" fontId="2" fillId="9" borderId="0" xfId="0" applyNumberFormat="1" applyFont="1" applyFill="1"/>
    <xf numFmtId="167" fontId="0" fillId="0" borderId="0" xfId="0" applyNumberFormat="1"/>
    <xf numFmtId="167" fontId="1" fillId="8" borderId="0" xfId="0" applyNumberFormat="1" applyFont="1" applyFill="1"/>
    <xf numFmtId="167" fontId="0" fillId="8" borderId="0" xfId="0" applyNumberFormat="1" applyFill="1"/>
    <xf numFmtId="167" fontId="0" fillId="10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  <xf numFmtId="167" fontId="0" fillId="16" borderId="0" xfId="0" applyNumberFormat="1" applyFill="1"/>
    <xf numFmtId="167" fontId="0" fillId="7" borderId="0" xfId="0" applyNumberFormat="1" applyFill="1"/>
    <xf numFmtId="167" fontId="0" fillId="11" borderId="0" xfId="0" applyNumberFormat="1" applyFill="1"/>
    <xf numFmtId="167" fontId="0" fillId="12" borderId="0" xfId="0" applyNumberFormat="1" applyFill="1"/>
    <xf numFmtId="167" fontId="0" fillId="13" borderId="0" xfId="0" applyNumberForma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/>
    <xf numFmtId="0" fontId="1" fillId="0" borderId="0" xfId="0" applyFont="1" applyAlignment="1">
      <alignment horizontal="center"/>
    </xf>
    <xf numFmtId="0" fontId="6" fillId="16" borderId="0" xfId="0" applyFont="1" applyFill="1"/>
    <xf numFmtId="0" fontId="7" fillId="16" borderId="0" xfId="0" applyFont="1" applyFill="1"/>
    <xf numFmtId="164" fontId="2" fillId="17" borderId="0" xfId="0" applyNumberFormat="1" applyFont="1" applyFill="1"/>
    <xf numFmtId="0" fontId="1" fillId="4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165" fontId="1" fillId="4" borderId="0" xfId="0" applyNumberFormat="1" applyFont="1" applyFill="1"/>
    <xf numFmtId="165" fontId="2" fillId="4" borderId="0" xfId="0" applyNumberFormat="1" applyFont="1" applyFill="1"/>
    <xf numFmtId="164" fontId="2" fillId="4" borderId="0" xfId="0" applyNumberFormat="1" applyFont="1" applyFill="1"/>
    <xf numFmtId="164" fontId="1" fillId="4" borderId="0" xfId="0" applyNumberFormat="1" applyFont="1" applyFill="1"/>
    <xf numFmtId="164" fontId="1" fillId="4" borderId="0" xfId="0" applyNumberFormat="1" applyFont="1" applyFill="1" applyBorder="1"/>
    <xf numFmtId="164" fontId="2" fillId="18" borderId="0" xfId="0" applyNumberFormat="1" applyFont="1" applyFill="1"/>
    <xf numFmtId="166" fontId="0" fillId="0" borderId="0" xfId="0" applyNumberFormat="1" applyFill="1"/>
    <xf numFmtId="165" fontId="10" fillId="16" borderId="0" xfId="2" applyNumberFormat="1" applyFont="1" applyFill="1"/>
    <xf numFmtId="166" fontId="9" fillId="2" borderId="0" xfId="1" applyNumberFormat="1" applyFont="1" applyFill="1" applyAlignment="1"/>
    <xf numFmtId="166" fontId="11" fillId="0" borderId="0" xfId="0" applyNumberFormat="1" applyFont="1"/>
    <xf numFmtId="0" fontId="11" fillId="0" borderId="0" xfId="0" applyFont="1"/>
    <xf numFmtId="0" fontId="11" fillId="0" borderId="0" xfId="0" applyFont="1" applyFill="1"/>
    <xf numFmtId="164" fontId="11" fillId="0" borderId="0" xfId="0" applyNumberFormat="1" applyFont="1" applyFill="1"/>
    <xf numFmtId="166" fontId="0" fillId="2" borderId="0" xfId="0" applyNumberFormat="1" applyFill="1"/>
    <xf numFmtId="166" fontId="7" fillId="0" borderId="0" xfId="0" applyNumberFormat="1" applyFont="1" applyFill="1"/>
    <xf numFmtId="167" fontId="0" fillId="0" borderId="0" xfId="0" applyNumberFormat="1" applyFill="1"/>
    <xf numFmtId="167" fontId="11" fillId="0" borderId="0" xfId="0" applyNumberFormat="1" applyFont="1"/>
    <xf numFmtId="0" fontId="1" fillId="7" borderId="0" xfId="0" applyFont="1" applyFill="1" applyAlignment="1">
      <alignment horizontal="center"/>
    </xf>
    <xf numFmtId="167" fontId="0" fillId="19" borderId="0" xfId="0" applyNumberFormat="1" applyFill="1"/>
    <xf numFmtId="0" fontId="0" fillId="19" borderId="0" xfId="0" applyFill="1"/>
    <xf numFmtId="164" fontId="1" fillId="15" borderId="0" xfId="0" applyNumberFormat="1" applyFont="1" applyFill="1"/>
    <xf numFmtId="164" fontId="1" fillId="19" borderId="0" xfId="0" applyNumberFormat="1" applyFont="1" applyFill="1"/>
    <xf numFmtId="0" fontId="1" fillId="0" borderId="0" xfId="0" applyFont="1" applyAlignment="1">
      <alignment horizontal="left"/>
    </xf>
    <xf numFmtId="166" fontId="9" fillId="19" borderId="0" xfId="1" applyNumberFormat="1" applyFont="1" applyFill="1" applyAlignment="1"/>
    <xf numFmtId="164" fontId="0" fillId="2" borderId="0" xfId="0" applyNumberFormat="1" applyFill="1"/>
    <xf numFmtId="164" fontId="0" fillId="20" borderId="0" xfId="0" applyNumberFormat="1" applyFill="1"/>
    <xf numFmtId="0" fontId="5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D3FFA7"/>
      <color rgb="FFEBD7C3"/>
      <color rgb="FFE8D1BA"/>
      <color rgb="FFFAD59E"/>
      <color rgb="FFFFFFCC"/>
      <color rgb="FFCDFFF5"/>
      <color rgb="FFE6FFCD"/>
      <color rgb="FFF0FFE1"/>
      <color rgb="FFFDECD3"/>
      <color rgb="FFFCE5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Presupuesto de Ingresos 2020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(73.0%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</c:title>
    <c:plotArea>
      <c:layout>
        <c:manualLayout>
          <c:layoutTarget val="inner"/>
          <c:xMode val="edge"/>
          <c:yMode val="edge"/>
          <c:x val="8.9612619061437956E-2"/>
          <c:y val="0.18321516402970126"/>
          <c:w val="0.833916936853486"/>
          <c:h val="0.73452449673220011"/>
        </c:manualLayout>
      </c:layout>
      <c:ofPieChart>
        <c:ofPieType val="pie"/>
        <c:varyColors val="1"/>
        <c:ser>
          <c:idx val="1"/>
          <c:order val="0"/>
          <c:tx>
            <c:v>Aprobado 2017</c:v>
          </c:tx>
          <c:dLbls>
            <c:dLbl>
              <c:idx val="0"/>
              <c:layout>
                <c:manualLayout>
                  <c:x val="6.3698014406675829E-2"/>
                  <c:y val="1.2051128329259525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24470609478483532"/>
                  <c:y val="6.8298862419625392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18761180650944459"/>
                  <c:y val="0.1898658772381800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9.8280098280098521E-3"/>
                  <c:y val="0.2009747143914221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4"/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3217061012336587"/>
                  <c:y val="3.4687932005599597E-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1.5497817072620222E-3"/>
                  <c:y val="0.26917458919799736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0.22004810823708468"/>
                  <c:y val="0.22926512877729446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0.1523341523341524"/>
                  <c:y val="-0.22273453690090508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-1.2531357413247182E-3"/>
                  <c:y val="-0.22398565306805016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0"/>
              <c:layout>
                <c:manualLayout>
                  <c:x val="2.7809785447580795E-2"/>
                  <c:y val="-1.4219447902723774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'Tributarios (grafica)'!$A$9:$A$18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'Tributarios (grafica)'!$C$9:$C$18</c:f>
              <c:numCache>
                <c:formatCode>"Q"#,##0.0</c:formatCode>
                <c:ptCount val="10"/>
                <c:pt idx="0">
                  <c:v>21276.400000000001</c:v>
                </c:pt>
                <c:pt idx="1">
                  <c:v>28</c:v>
                </c:pt>
                <c:pt idx="2">
                  <c:v>940</c:v>
                </c:pt>
                <c:pt idx="3">
                  <c:v>2708.6</c:v>
                </c:pt>
                <c:pt idx="4">
                  <c:v>5041.8999999999996</c:v>
                </c:pt>
                <c:pt idx="5">
                  <c:v>31069.9</c:v>
                </c:pt>
                <c:pt idx="6">
                  <c:v>506.8</c:v>
                </c:pt>
                <c:pt idx="7">
                  <c:v>1962.7</c:v>
                </c:pt>
                <c:pt idx="8">
                  <c:v>333.4</c:v>
                </c:pt>
                <c:pt idx="9">
                  <c:v>160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plotVisOnly val="1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/>
              <a:t>Presupuesto de Ingresos 2011</a:t>
            </a:r>
          </a:p>
        </c:rich>
      </c:tx>
      <c:layout>
        <c:manualLayout>
          <c:xMode val="edge"/>
          <c:yMode val="edge"/>
          <c:x val="0.26240966754155731"/>
          <c:y val="6.0802005921375114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.31564107611548581"/>
          <c:y val="0.18518509853556644"/>
          <c:w val="0.60459514435695538"/>
          <c:h val="0.58829268961340553"/>
        </c:manualLayout>
      </c:layout>
      <c:bar3DChart>
        <c:barDir val="bar"/>
        <c:grouping val="clustered"/>
        <c:ser>
          <c:idx val="0"/>
          <c:order val="0"/>
          <c:dLbls>
            <c:dLbl>
              <c:idx val="1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777777777778689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Ingresos!$A$8:$A$13</c:f>
              <c:strCache>
                <c:ptCount val="6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</c:strCache>
            </c:strRef>
          </c:cat>
          <c:val>
            <c:numRef>
              <c:f>Ingresos!$B$8:$B$13</c:f>
              <c:numCache>
                <c:formatCode>#,##0.0</c:formatCode>
                <c:ptCount val="6"/>
                <c:pt idx="0">
                  <c:v>64027.7</c:v>
                </c:pt>
                <c:pt idx="1">
                  <c:v>14207.6</c:v>
                </c:pt>
                <c:pt idx="2">
                  <c:v>1592.6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</c:numCache>
            </c:numRef>
          </c:val>
        </c:ser>
        <c:dLbls>
          <c:showVal val="1"/>
        </c:dLbls>
        <c:gapWidth val="75"/>
        <c:shape val="box"/>
        <c:axId val="71908736"/>
        <c:axId val="71959680"/>
        <c:axId val="0"/>
      </c:bar3DChart>
      <c:catAx>
        <c:axId val="7190873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959680"/>
        <c:crosses val="autoZero"/>
        <c:auto val="1"/>
        <c:lblAlgn val="ctr"/>
        <c:lblOffset val="100"/>
      </c:catAx>
      <c:valAx>
        <c:axId val="71959680"/>
        <c:scaling>
          <c:orientation val="minMax"/>
        </c:scaling>
        <c:axPos val="b"/>
        <c:numFmt formatCode="#,##0.0" sourceLinked="1"/>
        <c:majorTickMark val="none"/>
        <c:tickLblPos val="nextTo"/>
        <c:crossAx val="71908736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866" l="0.70000000000000062" r="0.70000000000000062" t="0.75000000000000866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2400"/>
              <a:t>Presupuesto</a:t>
            </a:r>
            <a:r>
              <a:rPr lang="es-ES" sz="2400" baseline="0"/>
              <a:t>  de Ingresos 2019 y  2020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30472654397116122"/>
          <c:y val="1.7232094776521271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384"/>
          <c:w val="0.8373177295755575"/>
          <c:h val="0.59750202468632796"/>
        </c:manualLayout>
      </c:layout>
      <c:barChart>
        <c:barDir val="col"/>
        <c:grouping val="clustered"/>
        <c:ser>
          <c:idx val="1"/>
          <c:order val="0"/>
          <c:tx>
            <c:v>Aprobado 2020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Ingresos!$B$8:$B$19</c:f>
              <c:numCache>
                <c:formatCode>#,##0.0</c:formatCode>
                <c:ptCount val="12"/>
                <c:pt idx="0">
                  <c:v>64027.7</c:v>
                </c:pt>
                <c:pt idx="1">
                  <c:v>14207.6</c:v>
                </c:pt>
                <c:pt idx="2">
                  <c:v>1592.6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18.200000000000003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Devengado 2019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Ingresos!$D$8:$D$19</c:f>
              <c:numCache>
                <c:formatCode>#,##0.0</c:formatCode>
                <c:ptCount val="12"/>
                <c:pt idx="0">
                  <c:v>62593.599999999999</c:v>
                </c:pt>
                <c:pt idx="1">
                  <c:v>7441.4</c:v>
                </c:pt>
                <c:pt idx="2">
                  <c:v>7814.6</c:v>
                </c:pt>
                <c:pt idx="3">
                  <c:v>856.3</c:v>
                </c:pt>
                <c:pt idx="4">
                  <c:v>86.7</c:v>
                </c:pt>
                <c:pt idx="5">
                  <c:v>0</c:v>
                </c:pt>
                <c:pt idx="6">
                  <c:v>2332.6999999999998</c:v>
                </c:pt>
                <c:pt idx="7">
                  <c:v>441.7</c:v>
                </c:pt>
                <c:pt idx="8">
                  <c:v>220.9</c:v>
                </c:pt>
                <c:pt idx="9">
                  <c:v>9.1999999999999993</c:v>
                </c:pt>
                <c:pt idx="10">
                  <c:v>3.6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v>Vigente 2019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Ingresos!$F$8:$F$19</c:f>
              <c:numCache>
                <c:formatCode>#,##0.0</c:formatCode>
                <c:ptCount val="12"/>
                <c:pt idx="0">
                  <c:v>64027.7</c:v>
                </c:pt>
                <c:pt idx="1">
                  <c:v>14207.6</c:v>
                </c:pt>
                <c:pt idx="2">
                  <c:v>2038.4</c:v>
                </c:pt>
                <c:pt idx="3">
                  <c:v>853.8</c:v>
                </c:pt>
                <c:pt idx="4">
                  <c:v>324</c:v>
                </c:pt>
                <c:pt idx="5">
                  <c:v>3419.3</c:v>
                </c:pt>
                <c:pt idx="6">
                  <c:v>2587.1999999999998</c:v>
                </c:pt>
                <c:pt idx="7">
                  <c:v>424.4</c:v>
                </c:pt>
                <c:pt idx="8">
                  <c:v>423.5</c:v>
                </c:pt>
                <c:pt idx="9">
                  <c:v>18.3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ser>
          <c:idx val="8"/>
          <c:order val="3"/>
          <c:tx>
            <c:v>Aprobado 2019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Ingresos!$H$8:$H$19</c:f>
              <c:numCache>
                <c:formatCode>#,##0.0</c:formatCode>
                <c:ptCount val="12"/>
                <c:pt idx="0">
                  <c:v>64027.7</c:v>
                </c:pt>
                <c:pt idx="1">
                  <c:v>14207.6</c:v>
                </c:pt>
                <c:pt idx="2">
                  <c:v>1592.6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18.200000000000003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axId val="71908352"/>
        <c:axId val="72180096"/>
      </c:barChart>
      <c:catAx>
        <c:axId val="71908352"/>
        <c:scaling>
          <c:orientation val="minMax"/>
        </c:scaling>
        <c:axPos val="b"/>
        <c:tickLblPos val="nextTo"/>
        <c:crossAx val="72180096"/>
        <c:crosses val="autoZero"/>
        <c:auto val="1"/>
        <c:lblAlgn val="ctr"/>
        <c:lblOffset val="100"/>
      </c:catAx>
      <c:valAx>
        <c:axId val="72180096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908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noFill/>
      </c:spPr>
    </c:plotArea>
    <c:plotVisOnly val="1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Presupuesto de Ingresos 2020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(73.0%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</c:title>
    <c:plotArea>
      <c:layout>
        <c:manualLayout>
          <c:layoutTarget val="inner"/>
          <c:xMode val="edge"/>
          <c:yMode val="edge"/>
          <c:x val="0.12704480731854825"/>
          <c:y val="0.22516970365387415"/>
          <c:w val="0.83391693685348578"/>
          <c:h val="0.73452449673220011"/>
        </c:manualLayout>
      </c:layout>
      <c:ofPieChart>
        <c:ofPieType val="pie"/>
        <c:varyColors val="1"/>
        <c:ser>
          <c:idx val="1"/>
          <c:order val="0"/>
          <c:tx>
            <c:v>Aprobado 2017</c:v>
          </c:tx>
          <c:dLbls>
            <c:dLbl>
              <c:idx val="0"/>
              <c:layout>
                <c:manualLayout>
                  <c:x val="5.5507994386607834E-2"/>
                  <c:y val="1.7245883120963403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4230454414674683"/>
                  <c:y val="0.1619540570266938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13527265467655467"/>
                  <c:y val="0.15792674899524428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.12023300154271965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15846054478089669"/>
                  <c:y val="3.4687720945548442E-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1.6707475323973783E-3"/>
                  <c:y val="0.1235386567044127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0.1588227142748096"/>
                  <c:y val="0.2620312381852122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0.15809097688292345"/>
                  <c:y val="-0.20541846678212744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-1.2531487255367168E-3"/>
                  <c:y val="-0.221523631985052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0"/>
              <c:layout>
                <c:manualLayout>
                  <c:x val="-8.2260858332305776E-3"/>
                  <c:y val="-5.561499791817563E-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21276.400000000001</c:v>
                </c:pt>
                <c:pt idx="1">
                  <c:v>27.9</c:v>
                </c:pt>
                <c:pt idx="2">
                  <c:v>940</c:v>
                </c:pt>
                <c:pt idx="3">
                  <c:v>2708.5</c:v>
                </c:pt>
                <c:pt idx="4">
                  <c:v>5042</c:v>
                </c:pt>
                <c:pt idx="5">
                  <c:v>31070</c:v>
                </c:pt>
                <c:pt idx="6">
                  <c:v>506.8</c:v>
                </c:pt>
                <c:pt idx="7">
                  <c:v>1962.7</c:v>
                </c:pt>
                <c:pt idx="8">
                  <c:v>333.4</c:v>
                </c:pt>
                <c:pt idx="9">
                  <c:v>160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plotVisOnly val="1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30</xdr:row>
      <xdr:rowOff>114299</xdr:rowOff>
    </xdr:from>
    <xdr:to>
      <xdr:col>7</xdr:col>
      <xdr:colOff>257175</xdr:colOff>
      <xdr:row>69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</cdr:x>
      <cdr:y>0.96588</cdr:y>
    </cdr:from>
    <cdr:to>
      <cdr:x>0.46359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680" y="6200775"/>
          <a:ext cx="31180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89</xdr:row>
      <xdr:rowOff>76200</xdr:rowOff>
    </xdr:from>
    <xdr:to>
      <xdr:col>5</xdr:col>
      <xdr:colOff>1009650</xdr:colOff>
      <xdr:row>107</xdr:row>
      <xdr:rowOff>66676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419099</xdr:colOff>
      <xdr:row>22</xdr:row>
      <xdr:rowOff>76200</xdr:rowOff>
    </xdr:from>
    <xdr:to>
      <xdr:col>9</xdr:col>
      <xdr:colOff>323849</xdr:colOff>
      <xdr:row>53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0.22372</cdr:y>
    </cdr:from>
    <cdr:to>
      <cdr:x>0.96667</cdr:x>
      <cdr:y>0.35566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9850" y="692547"/>
          <a:ext cx="1809750" cy="40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Total: Q.54,390.8</a:t>
          </a:r>
          <a:r>
            <a:rPr lang="es-ES" sz="1100" b="1" baseline="0"/>
            <a:t> milllones</a:t>
          </a:r>
          <a:endParaRPr lang="es-ES" sz="11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</a:t>
          </a:r>
          <a:r>
            <a:rPr lang="es-ES" sz="100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0.0325</cdr:x>
      <cdr:y>0.93538</cdr:y>
    </cdr:from>
    <cdr:to>
      <cdr:x>0.35808</cdr:x>
      <cdr:y>0.98546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3415" y="5514953"/>
          <a:ext cx="3941561" cy="295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Presupuesto</a:t>
          </a:r>
          <a:r>
            <a:rPr lang="es-ES" sz="1000" b="1" baseline="0"/>
            <a:t> Aprobado 2019, vigente para 2020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31</xdr:row>
      <xdr:rowOff>114299</xdr:rowOff>
    </xdr:from>
    <xdr:to>
      <xdr:col>7</xdr:col>
      <xdr:colOff>619125</xdr:colOff>
      <xdr:row>66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0.54151</cdr:x>
      <cdr:y>0.94579</cdr:y>
    </cdr:from>
    <cdr:to>
      <cdr:x>1</cdr:x>
      <cdr:y>0.97991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11147" y="6279056"/>
          <a:ext cx="3904203" cy="226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s-ES" sz="1000" b="1"/>
            <a:t>Presupuesto Aprobado 2019, vigente para 2020</a:t>
          </a:r>
        </a:p>
        <a:p xmlns:a="http://schemas.openxmlformats.org/drawingml/2006/main">
          <a:pPr algn="r"/>
          <a:r>
            <a:rPr lang="es-ES" sz="1000" b="1"/>
            <a:t>Fuente: Ministerio de Finanzas Públicas. SICOIN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30"/>
  <sheetViews>
    <sheetView showGridLines="0" zoomScaleNormal="100" workbookViewId="0">
      <selection activeCell="A24" sqref="A24"/>
    </sheetView>
  </sheetViews>
  <sheetFormatPr baseColWidth="10" defaultRowHeight="15"/>
  <cols>
    <col min="1" max="1" width="50.42578125" customWidth="1"/>
    <col min="2" max="3" width="12.85546875" customWidth="1"/>
  </cols>
  <sheetData>
    <row r="1" spans="1:4" ht="21">
      <c r="A1" s="93" t="s">
        <v>40</v>
      </c>
      <c r="B1" s="19"/>
    </row>
    <row r="2" spans="1:4" ht="18.75">
      <c r="A2" s="91"/>
      <c r="B2" s="124" t="s">
        <v>30</v>
      </c>
      <c r="C2" s="124"/>
      <c r="D2" s="88"/>
    </row>
    <row r="3" spans="1:4">
      <c r="B3" s="37">
        <v>2020</v>
      </c>
      <c r="C3" s="37">
        <v>2020</v>
      </c>
      <c r="D3" s="89"/>
    </row>
    <row r="4" spans="1:4">
      <c r="C4" s="1">
        <v>87715</v>
      </c>
      <c r="D4" s="109" t="s">
        <v>35</v>
      </c>
    </row>
    <row r="5" spans="1:4">
      <c r="B5" s="22">
        <f t="shared" ref="B5:C5" si="0">+B7+B20+B21+B22+B23+B24+B26+B27+B28+B29</f>
        <v>1</v>
      </c>
      <c r="C5" s="72">
        <f t="shared" si="0"/>
        <v>87715</v>
      </c>
      <c r="D5" s="59"/>
    </row>
    <row r="6" spans="1:4">
      <c r="C6" s="61"/>
      <c r="D6" s="19"/>
    </row>
    <row r="7" spans="1:4">
      <c r="A7" t="s">
        <v>0</v>
      </c>
      <c r="B7" s="21">
        <f t="shared" ref="B7:C7" si="1">SUM(B8:B18)</f>
        <v>0.7299515476258337</v>
      </c>
      <c r="C7" s="73">
        <f t="shared" si="1"/>
        <v>64027.700000000004</v>
      </c>
      <c r="D7" s="56"/>
    </row>
    <row r="8" spans="1:4">
      <c r="C8" s="1"/>
      <c r="D8" s="90"/>
    </row>
    <row r="9" spans="1:4">
      <c r="A9" s="24" t="s">
        <v>7</v>
      </c>
      <c r="B9" s="6">
        <f>+C9/$C$5</f>
        <v>0.24256284557943342</v>
      </c>
      <c r="C9" s="61">
        <v>21276.400000000001</v>
      </c>
      <c r="D9" s="90"/>
    </row>
    <row r="10" spans="1:4">
      <c r="A10" s="24" t="s">
        <v>8</v>
      </c>
      <c r="B10" s="6">
        <f t="shared" ref="B10:B29" si="2">+C10/$C$5</f>
        <v>3.1921564156643678E-4</v>
      </c>
      <c r="C10" s="61">
        <v>28</v>
      </c>
      <c r="D10" s="90"/>
    </row>
    <row r="11" spans="1:4">
      <c r="A11" s="24" t="s">
        <v>9</v>
      </c>
      <c r="B11" s="6">
        <f t="shared" si="2"/>
        <v>1.0716525109730377E-2</v>
      </c>
      <c r="C11" s="61">
        <v>940</v>
      </c>
      <c r="D11" s="90"/>
    </row>
    <row r="12" spans="1:4">
      <c r="A12" s="24" t="s">
        <v>10</v>
      </c>
      <c r="B12" s="6">
        <f t="shared" si="2"/>
        <v>3.0879553098101805E-2</v>
      </c>
      <c r="C12" s="61">
        <v>2708.6</v>
      </c>
      <c r="D12" s="90"/>
    </row>
    <row r="13" spans="1:4">
      <c r="A13" s="24" t="s">
        <v>24</v>
      </c>
      <c r="B13" s="6">
        <f t="shared" si="2"/>
        <v>5.7480476543350617E-2</v>
      </c>
      <c r="C13" s="61">
        <v>5041.8999999999996</v>
      </c>
      <c r="D13" s="90"/>
    </row>
    <row r="14" spans="1:4">
      <c r="A14" s="24" t="s">
        <v>11</v>
      </c>
      <c r="B14" s="6">
        <f t="shared" si="2"/>
        <v>0.35421421649660834</v>
      </c>
      <c r="C14" s="61">
        <v>31069.9</v>
      </c>
      <c r="D14" s="90"/>
    </row>
    <row r="15" spans="1:4">
      <c r="A15" s="24" t="s">
        <v>12</v>
      </c>
      <c r="B15" s="6">
        <f t="shared" si="2"/>
        <v>5.7778031123525055E-3</v>
      </c>
      <c r="C15" s="61">
        <v>506.8</v>
      </c>
      <c r="D15" s="90"/>
    </row>
    <row r="16" spans="1:4">
      <c r="A16" s="24" t="s">
        <v>13</v>
      </c>
      <c r="B16" s="6">
        <f t="shared" si="2"/>
        <v>2.2375876417944481E-2</v>
      </c>
      <c r="C16" s="61">
        <v>1962.7</v>
      </c>
      <c r="D16" s="90"/>
    </row>
    <row r="17" spans="1:4">
      <c r="A17" s="24" t="s">
        <v>14</v>
      </c>
      <c r="B17" s="6">
        <f t="shared" si="2"/>
        <v>3.8009462463660716E-3</v>
      </c>
      <c r="C17" s="61">
        <v>333.4</v>
      </c>
      <c r="D17" s="90"/>
    </row>
    <row r="18" spans="1:4">
      <c r="A18" s="24" t="s">
        <v>15</v>
      </c>
      <c r="B18" s="6">
        <f t="shared" si="2"/>
        <v>1.8240893803796387E-3</v>
      </c>
      <c r="C18" s="61">
        <v>160</v>
      </c>
      <c r="D18" s="90"/>
    </row>
    <row r="19" spans="1:4">
      <c r="B19" s="6"/>
      <c r="C19" s="1"/>
      <c r="D19" s="90"/>
    </row>
    <row r="20" spans="1:4">
      <c r="A20" t="s">
        <v>3</v>
      </c>
      <c r="B20" s="31">
        <f t="shared" si="2"/>
        <v>9.316536510289004E-3</v>
      </c>
      <c r="C20" s="62">
        <f>+Ingresos!B11</f>
        <v>817.2</v>
      </c>
      <c r="D20" s="90"/>
    </row>
    <row r="21" spans="1:4">
      <c r="A21" t="s">
        <v>16</v>
      </c>
      <c r="B21" s="25">
        <f t="shared" si="2"/>
        <v>2.9495525280738753E-2</v>
      </c>
      <c r="C21" s="63">
        <f>+Ingresos!B14</f>
        <v>2587.1999999999998</v>
      </c>
      <c r="D21" s="90"/>
    </row>
    <row r="22" spans="1:4">
      <c r="A22" t="s">
        <v>17</v>
      </c>
      <c r="B22" s="26">
        <f t="shared" si="2"/>
        <v>4.7392122213988485E-3</v>
      </c>
      <c r="C22" s="64">
        <f>+Ingresos!B15</f>
        <v>415.7</v>
      </c>
      <c r="D22" s="90"/>
    </row>
    <row r="23" spans="1:4">
      <c r="A23" t="s">
        <v>18</v>
      </c>
      <c r="B23" s="27">
        <f t="shared" si="2"/>
        <v>4.8281365786923556E-3</v>
      </c>
      <c r="C23" s="65">
        <f>+Ingresos!B16</f>
        <v>423.5</v>
      </c>
      <c r="D23" s="90"/>
    </row>
    <row r="24" spans="1:4">
      <c r="A24" t="s">
        <v>19</v>
      </c>
      <c r="B24" s="28">
        <f t="shared" si="2"/>
        <v>3.1089323376845466E-3</v>
      </c>
      <c r="C24" s="66">
        <f>+Ingresos!B12+Ingresos!B17</f>
        <v>272.7</v>
      </c>
      <c r="D24" s="90"/>
    </row>
    <row r="25" spans="1:4">
      <c r="A25" t="s">
        <v>31</v>
      </c>
      <c r="B25" s="53">
        <f t="shared" si="2"/>
        <v>0</v>
      </c>
      <c r="C25" s="67">
        <f>+Ingresos!B19</f>
        <v>0</v>
      </c>
      <c r="D25" s="90"/>
    </row>
    <row r="26" spans="1:4">
      <c r="A26" t="s">
        <v>20</v>
      </c>
      <c r="B26" s="23">
        <f t="shared" si="2"/>
        <v>3.8761899333067317E-5</v>
      </c>
      <c r="C26" s="68">
        <f>+Ingresos!B18</f>
        <v>3.4</v>
      </c>
      <c r="D26" s="90"/>
    </row>
    <row r="27" spans="1:4">
      <c r="A27" t="s">
        <v>21</v>
      </c>
      <c r="B27" s="26">
        <f t="shared" si="2"/>
        <v>3.8390241121814973E-2</v>
      </c>
      <c r="C27" s="69">
        <f>+Ingresos!B13</f>
        <v>3367.4</v>
      </c>
      <c r="D27" s="90"/>
    </row>
    <row r="28" spans="1:4">
      <c r="A28" t="s">
        <v>22</v>
      </c>
      <c r="B28" s="29">
        <f t="shared" si="2"/>
        <v>0.16197457675426097</v>
      </c>
      <c r="C28" s="70">
        <f>+Ingresos!B9</f>
        <v>14207.6</v>
      </c>
      <c r="D28" s="90"/>
    </row>
    <row r="29" spans="1:4">
      <c r="A29" t="s">
        <v>23</v>
      </c>
      <c r="B29" s="30">
        <f t="shared" si="2"/>
        <v>1.8156529669953826E-2</v>
      </c>
      <c r="C29" s="71">
        <f>+Ingresos!B10</f>
        <v>1592.6</v>
      </c>
      <c r="D29" s="90"/>
    </row>
    <row r="30" spans="1:4">
      <c r="D30" s="19"/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K26"/>
  <sheetViews>
    <sheetView showGridLines="0" tabSelected="1" zoomScaleNormal="100" workbookViewId="0"/>
  </sheetViews>
  <sheetFormatPr baseColWidth="10" defaultRowHeight="15"/>
  <cols>
    <col min="1" max="1" width="43.7109375" customWidth="1"/>
    <col min="2" max="5" width="19.5703125" customWidth="1"/>
    <col min="6" max="6" width="16" customWidth="1"/>
    <col min="7" max="7" width="12.42578125" customWidth="1"/>
    <col min="8" max="8" width="15.28515625" customWidth="1"/>
    <col min="9" max="9" width="17.28515625" customWidth="1"/>
  </cols>
  <sheetData>
    <row r="1" spans="1:11">
      <c r="D1" s="107">
        <f>+D4-D3</f>
        <v>1038.3000000000029</v>
      </c>
      <c r="E1" s="108" t="s">
        <v>34</v>
      </c>
    </row>
    <row r="2" spans="1:11" ht="21">
      <c r="A2" s="93" t="s">
        <v>40</v>
      </c>
      <c r="B2" s="19"/>
      <c r="C2" s="19"/>
      <c r="D2" s="106">
        <f>+D4-D3</f>
        <v>1038.3000000000029</v>
      </c>
      <c r="E2" s="110" t="s">
        <v>35</v>
      </c>
      <c r="F2" s="104">
        <f>+F3-F4</f>
        <v>0</v>
      </c>
      <c r="G2" s="90"/>
      <c r="H2" s="19"/>
      <c r="I2" s="19"/>
      <c r="J2" s="19"/>
    </row>
    <row r="3" spans="1:11" ht="21">
      <c r="A3" s="87"/>
      <c r="B3" s="110">
        <f>+B4-B7</f>
        <v>0</v>
      </c>
      <c r="C3" s="109" t="s">
        <v>35</v>
      </c>
      <c r="D3" s="121">
        <f>+D21</f>
        <v>81800.7</v>
      </c>
      <c r="E3" s="19" t="s">
        <v>37</v>
      </c>
      <c r="F3" s="110">
        <f>+F21</f>
        <v>88327.599999999991</v>
      </c>
      <c r="G3" s="90"/>
      <c r="H3" s="109" t="s">
        <v>35</v>
      </c>
      <c r="I3" s="19"/>
    </row>
    <row r="4" spans="1:11">
      <c r="B4" s="119">
        <v>87715</v>
      </c>
      <c r="C4" s="92"/>
      <c r="D4" s="118">
        <v>82839</v>
      </c>
      <c r="E4" s="120" t="s">
        <v>38</v>
      </c>
      <c r="F4" s="119">
        <v>88327.6</v>
      </c>
      <c r="G4" s="5"/>
      <c r="H4" s="119">
        <v>87715</v>
      </c>
      <c r="I4" s="60"/>
    </row>
    <row r="5" spans="1:11">
      <c r="A5" s="52"/>
      <c r="B5" s="125" t="s">
        <v>33</v>
      </c>
      <c r="C5" s="125"/>
      <c r="D5" s="128" t="s">
        <v>32</v>
      </c>
      <c r="E5" s="128"/>
      <c r="F5" s="126" t="s">
        <v>29</v>
      </c>
      <c r="G5" s="126"/>
      <c r="H5" s="127" t="s">
        <v>30</v>
      </c>
      <c r="I5" s="127"/>
    </row>
    <row r="6" spans="1:11">
      <c r="A6" s="3"/>
      <c r="B6" s="10">
        <v>2020</v>
      </c>
      <c r="C6" s="15">
        <v>20.2</v>
      </c>
      <c r="D6" s="96">
        <v>2019</v>
      </c>
      <c r="E6" s="97">
        <v>20.190000000000001</v>
      </c>
      <c r="F6" s="11">
        <v>2019</v>
      </c>
      <c r="G6" s="35">
        <v>20.190000000000001</v>
      </c>
      <c r="H6" s="32">
        <v>2019</v>
      </c>
      <c r="I6" s="33">
        <v>20.190000000000001</v>
      </c>
    </row>
    <row r="7" spans="1:11">
      <c r="B7" s="95">
        <f>+B21</f>
        <v>87714.999999999985</v>
      </c>
      <c r="C7" s="59"/>
      <c r="D7" s="95">
        <f>+D21</f>
        <v>81800.7</v>
      </c>
      <c r="F7" s="103">
        <f>+F21</f>
        <v>88327.599999999991</v>
      </c>
      <c r="H7" s="95">
        <f>+H21</f>
        <v>87714.999999999985</v>
      </c>
    </row>
    <row r="8" spans="1:11">
      <c r="A8" s="2" t="s">
        <v>0</v>
      </c>
      <c r="B8" s="8">
        <v>64027.7</v>
      </c>
      <c r="C8" s="16">
        <f>+B8/$B$21</f>
        <v>0.72995154762583381</v>
      </c>
      <c r="D8" s="101">
        <v>62593.599999999999</v>
      </c>
      <c r="E8" s="98">
        <f>+D8/$D$21</f>
        <v>0.76519638584999883</v>
      </c>
      <c r="F8" s="7">
        <v>64027.7</v>
      </c>
      <c r="G8" s="48">
        <f t="shared" ref="G8:G19" si="0">+F8/$F$21</f>
        <v>0.72488893618755634</v>
      </c>
      <c r="H8" s="8">
        <v>64027.7</v>
      </c>
      <c r="I8" s="50">
        <f>+H8/$H$21</f>
        <v>0.72995154762583381</v>
      </c>
      <c r="J8" s="56"/>
      <c r="K8" s="56"/>
    </row>
    <row r="9" spans="1:11">
      <c r="A9" s="2" t="s">
        <v>2</v>
      </c>
      <c r="B9" s="8">
        <v>14207.6</v>
      </c>
      <c r="C9" s="16">
        <f t="shared" ref="C9:C19" si="1">+B9/$B$21</f>
        <v>0.161974576754261</v>
      </c>
      <c r="D9" s="101">
        <v>7441.4</v>
      </c>
      <c r="E9" s="98">
        <f t="shared" ref="E9:E19" si="2">+D9/$D$21</f>
        <v>9.0969881675829173E-2</v>
      </c>
      <c r="F9" s="7">
        <v>14207.6</v>
      </c>
      <c r="G9" s="48">
        <f t="shared" si="0"/>
        <v>0.16085119487000668</v>
      </c>
      <c r="H9" s="8">
        <v>14207.6</v>
      </c>
      <c r="I9" s="50">
        <f t="shared" ref="I9:I19" si="3">+H9/$H$21</f>
        <v>0.161974576754261</v>
      </c>
      <c r="J9" s="56"/>
      <c r="K9" s="56"/>
    </row>
    <row r="10" spans="1:11">
      <c r="A10" s="2" t="s">
        <v>1</v>
      </c>
      <c r="B10" s="8">
        <v>1592.6</v>
      </c>
      <c r="C10" s="16">
        <f t="shared" si="1"/>
        <v>1.815652966995383E-2</v>
      </c>
      <c r="D10" s="101">
        <v>7814.6</v>
      </c>
      <c r="E10" s="98">
        <f t="shared" si="2"/>
        <v>9.5532189822336494E-2</v>
      </c>
      <c r="F10" s="7">
        <v>2038.4</v>
      </c>
      <c r="G10" s="48">
        <f t="shared" si="0"/>
        <v>2.3077724290029394E-2</v>
      </c>
      <c r="H10" s="8">
        <v>1592.6</v>
      </c>
      <c r="I10" s="50">
        <f t="shared" si="3"/>
        <v>1.815652966995383E-2</v>
      </c>
      <c r="J10" s="56"/>
      <c r="K10" s="56"/>
    </row>
    <row r="11" spans="1:11">
      <c r="A11" s="2" t="s">
        <v>3</v>
      </c>
      <c r="B11" s="8">
        <v>817.2</v>
      </c>
      <c r="C11" s="16">
        <f t="shared" si="1"/>
        <v>9.3165365102890058E-3</v>
      </c>
      <c r="D11" s="101">
        <v>856.3</v>
      </c>
      <c r="E11" s="98">
        <f t="shared" si="2"/>
        <v>1.0468125578387472E-2</v>
      </c>
      <c r="F11" s="7">
        <v>853.8</v>
      </c>
      <c r="G11" s="48">
        <f t="shared" si="0"/>
        <v>9.66628777414987E-3</v>
      </c>
      <c r="H11" s="8">
        <v>817.2</v>
      </c>
      <c r="I11" s="50">
        <f t="shared" si="3"/>
        <v>9.3165365102890058E-3</v>
      </c>
      <c r="J11" s="56"/>
      <c r="K11" s="56"/>
    </row>
    <row r="12" spans="1:11">
      <c r="A12" s="2" t="s">
        <v>4</v>
      </c>
      <c r="B12" s="8">
        <v>254.5</v>
      </c>
      <c r="C12" s="16">
        <f t="shared" si="1"/>
        <v>2.9014421706663632E-3</v>
      </c>
      <c r="D12" s="101">
        <v>86.7</v>
      </c>
      <c r="E12" s="98">
        <f t="shared" si="2"/>
        <v>1.0598931304988833E-3</v>
      </c>
      <c r="F12" s="7">
        <v>324</v>
      </c>
      <c r="G12" s="48">
        <f t="shared" si="0"/>
        <v>3.6681626128186435E-3</v>
      </c>
      <c r="H12" s="8">
        <v>254.5</v>
      </c>
      <c r="I12" s="50">
        <f t="shared" si="3"/>
        <v>2.9014421706663632E-3</v>
      </c>
      <c r="J12" s="56"/>
      <c r="K12" s="56"/>
    </row>
    <row r="13" spans="1:11">
      <c r="A13" s="2" t="s">
        <v>5</v>
      </c>
      <c r="B13" s="36">
        <v>3367.4</v>
      </c>
      <c r="C13" s="16">
        <f t="shared" si="1"/>
        <v>3.8390241121814973E-2</v>
      </c>
      <c r="D13" s="102">
        <v>0</v>
      </c>
      <c r="E13" s="98">
        <f t="shared" si="2"/>
        <v>0</v>
      </c>
      <c r="F13" s="38">
        <v>3419.3</v>
      </c>
      <c r="G13" s="48">
        <f t="shared" si="0"/>
        <v>3.8711569203737001E-2</v>
      </c>
      <c r="H13" s="36">
        <v>3367.4</v>
      </c>
      <c r="I13" s="50">
        <f t="shared" si="3"/>
        <v>3.8390241121814973E-2</v>
      </c>
      <c r="J13" s="57"/>
      <c r="K13" s="57"/>
    </row>
    <row r="14" spans="1:11">
      <c r="A14" s="2" t="s">
        <v>25</v>
      </c>
      <c r="B14" s="36">
        <v>2587.1999999999998</v>
      </c>
      <c r="C14" s="16">
        <f t="shared" si="1"/>
        <v>2.949552528073876E-2</v>
      </c>
      <c r="D14" s="102">
        <v>2332.6999999999998</v>
      </c>
      <c r="E14" s="98">
        <f t="shared" si="2"/>
        <v>2.8516870882523009E-2</v>
      </c>
      <c r="F14" s="38">
        <v>2587.1999999999998</v>
      </c>
      <c r="G14" s="48">
        <f t="shared" si="0"/>
        <v>2.9290957752729611E-2</v>
      </c>
      <c r="H14" s="36">
        <v>2587.1999999999998</v>
      </c>
      <c r="I14" s="50">
        <f t="shared" si="3"/>
        <v>2.949552528073876E-2</v>
      </c>
      <c r="J14" s="57"/>
      <c r="K14" s="57"/>
    </row>
    <row r="15" spans="1:11">
      <c r="A15" s="2" t="s">
        <v>26</v>
      </c>
      <c r="B15" s="36">
        <v>415.7</v>
      </c>
      <c r="C15" s="16">
        <f t="shared" si="1"/>
        <v>4.7392122213988494E-3</v>
      </c>
      <c r="D15" s="102">
        <v>441.7</v>
      </c>
      <c r="E15" s="98">
        <f t="shared" si="2"/>
        <v>5.3997092934412539E-3</v>
      </c>
      <c r="F15" s="38">
        <v>424.4</v>
      </c>
      <c r="G15" s="48">
        <f t="shared" si="0"/>
        <v>4.8048401632105938E-3</v>
      </c>
      <c r="H15" s="36">
        <v>415.7</v>
      </c>
      <c r="I15" s="50">
        <f t="shared" si="3"/>
        <v>4.7392122213988494E-3</v>
      </c>
      <c r="J15" s="57"/>
      <c r="K15" s="57"/>
    </row>
    <row r="16" spans="1:11">
      <c r="A16" s="2" t="s">
        <v>18</v>
      </c>
      <c r="B16" s="36">
        <v>423.5</v>
      </c>
      <c r="C16" s="16">
        <f t="shared" si="1"/>
        <v>4.8281365786923564E-3</v>
      </c>
      <c r="D16" s="102">
        <v>220.9</v>
      </c>
      <c r="E16" s="98">
        <f t="shared" si="2"/>
        <v>2.7004658884337176E-3</v>
      </c>
      <c r="F16" s="38">
        <v>423.5</v>
      </c>
      <c r="G16" s="48">
        <f t="shared" si="0"/>
        <v>4.794650822619431E-3</v>
      </c>
      <c r="H16" s="36">
        <v>423.5</v>
      </c>
      <c r="I16" s="50">
        <f t="shared" si="3"/>
        <v>4.8281365786923564E-3</v>
      </c>
      <c r="J16" s="57"/>
      <c r="K16" s="57"/>
    </row>
    <row r="17" spans="1:11">
      <c r="A17" s="2" t="s">
        <v>19</v>
      </c>
      <c r="B17" s="36">
        <f>17.6+0.6</f>
        <v>18.200000000000003</v>
      </c>
      <c r="C17" s="16">
        <f t="shared" si="1"/>
        <v>2.0749016701818396E-4</v>
      </c>
      <c r="D17" s="102">
        <f>8.6+0.6</f>
        <v>9.1999999999999993</v>
      </c>
      <c r="E17" s="98">
        <f t="shared" si="2"/>
        <v>1.1246847520864736E-4</v>
      </c>
      <c r="F17" s="38">
        <f>17.7+0.6</f>
        <v>18.3</v>
      </c>
      <c r="G17" s="48">
        <f t="shared" si="0"/>
        <v>2.0718325868697895E-4</v>
      </c>
      <c r="H17" s="36">
        <f>17.6+0.6</f>
        <v>18.200000000000003</v>
      </c>
      <c r="I17" s="50">
        <f t="shared" si="3"/>
        <v>2.0749016701818396E-4</v>
      </c>
      <c r="J17" s="57"/>
      <c r="K17" s="57"/>
    </row>
    <row r="18" spans="1:11">
      <c r="A18" s="2" t="s">
        <v>27</v>
      </c>
      <c r="B18" s="36">
        <v>3.4</v>
      </c>
      <c r="C18" s="16">
        <f t="shared" si="1"/>
        <v>3.8761899333067324E-5</v>
      </c>
      <c r="D18" s="102">
        <v>3.6</v>
      </c>
      <c r="E18" s="98">
        <f t="shared" si="2"/>
        <v>4.4009403342514185E-5</v>
      </c>
      <c r="F18" s="38">
        <v>3.4</v>
      </c>
      <c r="G18" s="48">
        <f t="shared" si="0"/>
        <v>3.8493064455504287E-5</v>
      </c>
      <c r="H18" s="36">
        <v>3.4</v>
      </c>
      <c r="I18" s="50">
        <f t="shared" si="3"/>
        <v>3.8761899333067324E-5</v>
      </c>
      <c r="J18" s="58"/>
      <c r="K18" s="57"/>
    </row>
    <row r="19" spans="1:11">
      <c r="A19" s="2" t="s">
        <v>28</v>
      </c>
      <c r="B19" s="9">
        <v>0</v>
      </c>
      <c r="C19" s="16">
        <f t="shared" si="1"/>
        <v>0</v>
      </c>
      <c r="D19" s="102">
        <v>0</v>
      </c>
      <c r="E19" s="98">
        <f t="shared" si="2"/>
        <v>0</v>
      </c>
      <c r="F19" s="38">
        <v>0</v>
      </c>
      <c r="G19" s="48">
        <f t="shared" si="0"/>
        <v>0</v>
      </c>
      <c r="H19" s="9">
        <v>0</v>
      </c>
      <c r="I19" s="50">
        <f t="shared" si="3"/>
        <v>0</v>
      </c>
      <c r="J19" s="57"/>
      <c r="K19" s="57"/>
    </row>
    <row r="20" spans="1:11">
      <c r="A20" s="2"/>
      <c r="B20" s="4"/>
      <c r="C20" s="17"/>
      <c r="D20" s="17"/>
      <c r="E20" s="17"/>
      <c r="F20" s="4"/>
      <c r="G20" s="17"/>
      <c r="H20" s="4"/>
      <c r="I20" s="17"/>
      <c r="J20" s="56"/>
      <c r="K20" s="19"/>
    </row>
    <row r="21" spans="1:11">
      <c r="A21" s="3" t="s">
        <v>6</v>
      </c>
      <c r="B21" s="12">
        <f>SUM(B8:B20)</f>
        <v>87714.999999999985</v>
      </c>
      <c r="C21" s="18">
        <f>SUM(C8:C19)</f>
        <v>1.0000000000000002</v>
      </c>
      <c r="D21" s="100">
        <f>SUM(D8:D20)</f>
        <v>81800.7</v>
      </c>
      <c r="E21" s="99">
        <f>SUM(E8:E19)</f>
        <v>1</v>
      </c>
      <c r="F21" s="13">
        <f>SUM(F8:F20)</f>
        <v>88327.599999999991</v>
      </c>
      <c r="G21" s="49">
        <f>SUM(G8:G19)</f>
        <v>1</v>
      </c>
      <c r="H21" s="34">
        <f>SUM(H8:H19)</f>
        <v>87714.999999999985</v>
      </c>
      <c r="I21" s="51">
        <f>SUM(I8:I19)</f>
        <v>1.0000000000000002</v>
      </c>
      <c r="J21" s="59"/>
      <c r="K21" s="19"/>
    </row>
    <row r="22" spans="1:11">
      <c r="A22" s="2"/>
      <c r="B22" s="1"/>
      <c r="C22" s="1"/>
      <c r="D22" s="122">
        <v>81800.7</v>
      </c>
      <c r="E22" s="1"/>
      <c r="F22" s="123">
        <v>88327.5</v>
      </c>
      <c r="G22" s="1"/>
      <c r="H22" s="122">
        <v>87715</v>
      </c>
      <c r="I22" s="1"/>
    </row>
    <row r="23" spans="1:11">
      <c r="B23" s="1"/>
      <c r="C23" s="1"/>
      <c r="D23" s="1"/>
      <c r="E23" s="1"/>
      <c r="F23" s="1"/>
      <c r="G23" s="1"/>
      <c r="H23" s="1"/>
      <c r="I23" s="1"/>
    </row>
    <row r="24" spans="1:11">
      <c r="A24" s="20"/>
      <c r="B24" s="1"/>
      <c r="C24" s="1"/>
      <c r="D24" s="1"/>
      <c r="E24" s="1"/>
      <c r="F24" s="1"/>
      <c r="G24" s="1"/>
      <c r="H24" s="1"/>
      <c r="I24" s="1"/>
    </row>
    <row r="25" spans="1:11">
      <c r="B25" s="1"/>
      <c r="C25" s="1"/>
      <c r="D25" s="1"/>
      <c r="E25" s="1"/>
      <c r="F25" s="1"/>
      <c r="G25" s="1"/>
    </row>
    <row r="26" spans="1:11">
      <c r="B26" s="1"/>
      <c r="C26" s="1"/>
      <c r="D26" s="1"/>
      <c r="E26" s="1"/>
      <c r="F26" s="1"/>
      <c r="G26" s="1"/>
    </row>
  </sheetData>
  <mergeCells count="4">
    <mergeCell ref="B5:C5"/>
    <mergeCell ref="F5:G5"/>
    <mergeCell ref="H5:I5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1"/>
  <sheetViews>
    <sheetView showGridLines="0" zoomScaleNormal="100" workbookViewId="0"/>
  </sheetViews>
  <sheetFormatPr baseColWidth="10" defaultRowHeight="15"/>
  <cols>
    <col min="1" max="1" width="50.42578125" customWidth="1"/>
    <col min="2" max="6" width="12.85546875" customWidth="1"/>
    <col min="7" max="7" width="13.140625" customWidth="1"/>
  </cols>
  <sheetData>
    <row r="1" spans="1:10" ht="18.75">
      <c r="A1" s="94" t="s">
        <v>39</v>
      </c>
      <c r="B1" s="14"/>
      <c r="C1" s="19"/>
      <c r="D1" s="117"/>
      <c r="E1" s="116"/>
      <c r="F1" s="61"/>
      <c r="G1" s="113"/>
      <c r="H1" s="19"/>
      <c r="I1" s="19"/>
    </row>
    <row r="2" spans="1:10" ht="18.75">
      <c r="A2" s="91"/>
      <c r="B2" s="19"/>
      <c r="C2" s="1"/>
      <c r="E2" s="114"/>
      <c r="F2" s="75"/>
      <c r="G2" s="114"/>
      <c r="H2" s="19"/>
      <c r="I2" s="19"/>
    </row>
    <row r="3" spans="1:10" ht="18.75">
      <c r="A3" s="112"/>
      <c r="B3" s="124" t="s">
        <v>30</v>
      </c>
      <c r="C3" s="124"/>
      <c r="D3" s="130" t="s">
        <v>32</v>
      </c>
      <c r="E3" s="130"/>
      <c r="F3" s="129" t="s">
        <v>29</v>
      </c>
      <c r="G3" s="129"/>
      <c r="H3" s="125" t="s">
        <v>30</v>
      </c>
      <c r="I3" s="125"/>
      <c r="J3" s="88"/>
    </row>
    <row r="4" spans="1:10">
      <c r="A4" s="61"/>
      <c r="B4" s="37">
        <v>2020</v>
      </c>
      <c r="C4" s="37">
        <v>2020</v>
      </c>
      <c r="D4" s="115">
        <v>2019</v>
      </c>
      <c r="E4" s="115">
        <v>2019</v>
      </c>
      <c r="F4" s="54">
        <v>2019</v>
      </c>
      <c r="G4" s="54">
        <v>2019</v>
      </c>
      <c r="H4" s="10">
        <v>2019</v>
      </c>
      <c r="I4" s="10">
        <v>2019</v>
      </c>
      <c r="J4" s="89"/>
    </row>
    <row r="5" spans="1:10">
      <c r="C5" s="1">
        <v>87715</v>
      </c>
      <c r="D5" s="1" t="s">
        <v>36</v>
      </c>
      <c r="E5" s="1">
        <v>81800.7</v>
      </c>
      <c r="F5" s="1"/>
      <c r="G5" s="1">
        <v>88327.6</v>
      </c>
      <c r="I5" s="1"/>
      <c r="J5" s="19"/>
    </row>
    <row r="6" spans="1:10">
      <c r="B6" s="22">
        <f>+B8+B21+B22+B23+B24+B25+B27+B28+B29+B30+B26</f>
        <v>1</v>
      </c>
      <c r="C6" s="72">
        <f t="shared" ref="C6" si="0">+C8+C21+C22+C23+C24+C25+C27+C28+C29+C30</f>
        <v>87715</v>
      </c>
      <c r="D6" s="22">
        <f>+D8+D21+D22+D23+D24+D25+D27+D28+D29+D30+D26</f>
        <v>0.92610576988393201</v>
      </c>
      <c r="E6" s="74">
        <f>+E8+E21+E22+E23+E24+E25+E26+E27+E28+E29+E30</f>
        <v>81800.7</v>
      </c>
      <c r="F6" s="22">
        <f>+F8+F21+F22+F23+F24+F25+F27+F28+F29+F30+F26</f>
        <v>1</v>
      </c>
      <c r="G6" s="74">
        <f>+G8+G21+G22+G23+G24+G25+G26+G27+G28+G29+G30</f>
        <v>88327.6</v>
      </c>
      <c r="H6" s="22">
        <f>+H8+H21+H22+H23+H24+H25+H27+H28+H29+H30+H26</f>
        <v>1</v>
      </c>
      <c r="I6" s="74">
        <f>+I8+I21+I22+I23+I24+I25+I26+I27+I28+I29+I30</f>
        <v>87715</v>
      </c>
      <c r="J6" s="59"/>
    </row>
    <row r="7" spans="1:10">
      <c r="C7" s="61"/>
      <c r="D7" s="61"/>
      <c r="E7" s="61"/>
      <c r="F7" s="1"/>
      <c r="G7" s="75"/>
      <c r="I7" s="1">
        <v>87715</v>
      </c>
      <c r="J7" s="19"/>
    </row>
    <row r="8" spans="1:10">
      <c r="A8" t="s">
        <v>0</v>
      </c>
      <c r="B8" s="21">
        <f t="shared" ref="B8:H8" si="1">SUM(B9:B19)</f>
        <v>0.7299515476258337</v>
      </c>
      <c r="C8" s="73">
        <f t="shared" si="1"/>
        <v>64027.700000000004</v>
      </c>
      <c r="D8" s="21">
        <f t="shared" si="1"/>
        <v>0.70865278803001541</v>
      </c>
      <c r="E8" s="76">
        <f t="shared" si="1"/>
        <v>62593.599999999999</v>
      </c>
      <c r="F8" s="21">
        <f t="shared" si="1"/>
        <v>0.72488893618755634</v>
      </c>
      <c r="G8" s="76">
        <f t="shared" si="1"/>
        <v>64027.700000000004</v>
      </c>
      <c r="H8" s="21">
        <f t="shared" si="1"/>
        <v>0.7299515476258337</v>
      </c>
      <c r="I8" s="73">
        <f t="shared" ref="I8" si="2">SUM(I9:I19)</f>
        <v>64027.700000000004</v>
      </c>
      <c r="J8" s="56"/>
    </row>
    <row r="9" spans="1:10">
      <c r="C9" s="1"/>
      <c r="D9" s="1"/>
      <c r="E9" s="1"/>
      <c r="F9" s="1"/>
      <c r="G9" s="75"/>
      <c r="I9" s="61"/>
      <c r="J9" s="90"/>
    </row>
    <row r="10" spans="1:10">
      <c r="A10" s="24" t="s">
        <v>7</v>
      </c>
      <c r="B10" s="6">
        <f>+C10/$C$6</f>
        <v>0.24256284557943342</v>
      </c>
      <c r="C10" s="111">
        <v>21276.400000000001</v>
      </c>
      <c r="D10" s="6">
        <f>+E10/$G$6</f>
        <v>0.24827460499322973</v>
      </c>
      <c r="E10" s="75">
        <v>21929.5</v>
      </c>
      <c r="F10" s="6">
        <f>+G10/$G$6</f>
        <v>0.24088054017090921</v>
      </c>
      <c r="G10" s="75">
        <v>21276.400000000001</v>
      </c>
      <c r="H10" s="6">
        <f>+I10/$I$6</f>
        <v>0.24256284557943342</v>
      </c>
      <c r="I10" s="111">
        <v>21276.400000000001</v>
      </c>
      <c r="J10" s="90"/>
    </row>
    <row r="11" spans="1:10">
      <c r="A11" s="24" t="s">
        <v>8</v>
      </c>
      <c r="B11" s="6">
        <f t="shared" ref="B11:B30" si="3">+C11/$C$6</f>
        <v>3.1807558570369948E-4</v>
      </c>
      <c r="C11" s="111">
        <v>27.9</v>
      </c>
      <c r="D11" s="6">
        <f t="shared" ref="D11:D19" si="4">+E11/$G$6</f>
        <v>4.8569190151209811E-4</v>
      </c>
      <c r="E11" s="75">
        <v>42.9</v>
      </c>
      <c r="F11" s="6">
        <f t="shared" ref="F11:F19" si="5">+G11/$G$6</f>
        <v>3.1586955832604982E-4</v>
      </c>
      <c r="G11" s="75">
        <v>27.9</v>
      </c>
      <c r="H11" s="6">
        <f t="shared" ref="H11:H30" si="6">+I11/$I$6</f>
        <v>3.1807558570369948E-4</v>
      </c>
      <c r="I11" s="111">
        <v>27.9</v>
      </c>
      <c r="J11" s="90"/>
    </row>
    <row r="12" spans="1:10">
      <c r="A12" s="24" t="s">
        <v>9</v>
      </c>
      <c r="B12" s="6">
        <f t="shared" si="3"/>
        <v>1.0716525109730377E-2</v>
      </c>
      <c r="C12" s="111">
        <v>940</v>
      </c>
      <c r="D12" s="6">
        <f t="shared" si="4"/>
        <v>0</v>
      </c>
      <c r="E12" s="75">
        <v>0</v>
      </c>
      <c r="F12" s="6">
        <f t="shared" si="5"/>
        <v>1.0642200172992359E-2</v>
      </c>
      <c r="G12" s="75">
        <v>940</v>
      </c>
      <c r="H12" s="6">
        <f t="shared" si="6"/>
        <v>1.0716525109730377E-2</v>
      </c>
      <c r="I12" s="111">
        <v>940</v>
      </c>
      <c r="J12" s="90"/>
    </row>
    <row r="13" spans="1:10">
      <c r="A13" s="24" t="s">
        <v>10</v>
      </c>
      <c r="B13" s="6">
        <f t="shared" si="3"/>
        <v>3.087841304223907E-2</v>
      </c>
      <c r="C13" s="111">
        <v>2708.5</v>
      </c>
      <c r="D13" s="6">
        <f t="shared" si="4"/>
        <v>3.0697086754310089E-2</v>
      </c>
      <c r="E13" s="75">
        <v>2711.4</v>
      </c>
      <c r="F13" s="6">
        <f t="shared" si="5"/>
        <v>3.0665386583582026E-2</v>
      </c>
      <c r="G13" s="75">
        <v>2708.6</v>
      </c>
      <c r="H13" s="6">
        <f t="shared" si="6"/>
        <v>3.087841304223907E-2</v>
      </c>
      <c r="I13" s="111">
        <v>2708.5</v>
      </c>
      <c r="J13" s="90"/>
    </row>
    <row r="14" spans="1:10">
      <c r="A14" s="24" t="s">
        <v>24</v>
      </c>
      <c r="B14" s="6">
        <f t="shared" si="3"/>
        <v>5.7481616599213359E-2</v>
      </c>
      <c r="C14" s="111">
        <v>5042</v>
      </c>
      <c r="D14" s="6">
        <f t="shared" si="4"/>
        <v>5.9834072249217683E-2</v>
      </c>
      <c r="E14" s="75">
        <v>5285</v>
      </c>
      <c r="F14" s="6">
        <f t="shared" si="5"/>
        <v>5.7081818140649124E-2</v>
      </c>
      <c r="G14" s="75">
        <v>5041.8999999999996</v>
      </c>
      <c r="H14" s="6">
        <f t="shared" si="6"/>
        <v>5.7481616599213359E-2</v>
      </c>
      <c r="I14" s="111">
        <v>5042</v>
      </c>
      <c r="J14" s="90"/>
    </row>
    <row r="15" spans="1:10">
      <c r="A15" s="24" t="s">
        <v>11</v>
      </c>
      <c r="B15" s="6">
        <f t="shared" si="3"/>
        <v>0.35421535655247105</v>
      </c>
      <c r="C15" s="111">
        <v>31070</v>
      </c>
      <c r="D15" s="6">
        <f t="shared" si="4"/>
        <v>0.33874009935739219</v>
      </c>
      <c r="E15" s="75">
        <v>29920.1</v>
      </c>
      <c r="F15" s="6">
        <f t="shared" si="5"/>
        <v>0.35175868018603468</v>
      </c>
      <c r="G15" s="75">
        <v>31070</v>
      </c>
      <c r="H15" s="6">
        <f t="shared" si="6"/>
        <v>0.35421535655247105</v>
      </c>
      <c r="I15" s="111">
        <v>31070</v>
      </c>
      <c r="J15" s="90"/>
    </row>
    <row r="16" spans="1:10">
      <c r="A16" s="24" t="s">
        <v>12</v>
      </c>
      <c r="B16" s="6">
        <f t="shared" si="3"/>
        <v>5.7778031123525055E-3</v>
      </c>
      <c r="C16" s="111">
        <v>506.8</v>
      </c>
      <c r="D16" s="6">
        <f t="shared" si="4"/>
        <v>5.1886386588110619E-3</v>
      </c>
      <c r="E16" s="113">
        <v>458.3</v>
      </c>
      <c r="F16" s="6">
        <f t="shared" si="5"/>
        <v>5.7377309017792848E-3</v>
      </c>
      <c r="G16" s="75">
        <v>506.8</v>
      </c>
      <c r="H16" s="6">
        <f t="shared" si="6"/>
        <v>5.7778031123525055E-3</v>
      </c>
      <c r="I16" s="111">
        <v>506.8</v>
      </c>
      <c r="J16" s="90"/>
    </row>
    <row r="17" spans="1:10">
      <c r="A17" s="24" t="s">
        <v>13</v>
      </c>
      <c r="B17" s="6">
        <f t="shared" si="3"/>
        <v>2.2375876417944481E-2</v>
      </c>
      <c r="C17" s="111">
        <v>1962.7</v>
      </c>
      <c r="D17" s="6">
        <f t="shared" si="4"/>
        <v>2.1602534202219914E-2</v>
      </c>
      <c r="E17" s="75">
        <v>1908.1</v>
      </c>
      <c r="F17" s="6">
        <f t="shared" si="5"/>
        <v>2.2220687531417132E-2</v>
      </c>
      <c r="G17" s="75">
        <v>1962.7</v>
      </c>
      <c r="H17" s="6">
        <f t="shared" si="6"/>
        <v>2.2375876417944481E-2</v>
      </c>
      <c r="I17" s="111">
        <v>1962.7</v>
      </c>
      <c r="J17" s="90"/>
    </row>
    <row r="18" spans="1:10">
      <c r="A18" s="24" t="s">
        <v>14</v>
      </c>
      <c r="B18" s="6">
        <f t="shared" si="3"/>
        <v>3.8009462463660716E-3</v>
      </c>
      <c r="C18" s="111">
        <v>333.4</v>
      </c>
      <c r="D18" s="6">
        <f t="shared" si="4"/>
        <v>3.8277956154135289E-3</v>
      </c>
      <c r="E18" s="75">
        <v>338.1</v>
      </c>
      <c r="F18" s="6">
        <f t="shared" si="5"/>
        <v>3.7745846145485662E-3</v>
      </c>
      <c r="G18" s="75">
        <v>333.4</v>
      </c>
      <c r="H18" s="6">
        <f t="shared" si="6"/>
        <v>3.8009462463660716E-3</v>
      </c>
      <c r="I18" s="111">
        <v>333.4</v>
      </c>
      <c r="J18" s="90"/>
    </row>
    <row r="19" spans="1:10">
      <c r="A19" s="24" t="s">
        <v>15</v>
      </c>
      <c r="B19" s="6">
        <f t="shared" si="3"/>
        <v>1.8240893803796387E-3</v>
      </c>
      <c r="C19" s="111">
        <v>160</v>
      </c>
      <c r="D19" s="6">
        <f t="shared" si="4"/>
        <v>2.2642979091473105E-6</v>
      </c>
      <c r="E19" s="75">
        <v>0.2</v>
      </c>
      <c r="F19" s="6">
        <f t="shared" si="5"/>
        <v>1.8114383273178485E-3</v>
      </c>
      <c r="G19" s="75">
        <v>160</v>
      </c>
      <c r="H19" s="6">
        <f t="shared" si="6"/>
        <v>1.8240893803796387E-3</v>
      </c>
      <c r="I19" s="111">
        <v>160</v>
      </c>
      <c r="J19" s="90"/>
    </row>
    <row r="20" spans="1:10">
      <c r="B20" s="6"/>
      <c r="C20" s="1"/>
      <c r="D20" s="1"/>
      <c r="E20" s="75"/>
      <c r="F20" s="1"/>
      <c r="G20" s="75"/>
      <c r="I20" s="61"/>
      <c r="J20" s="90"/>
    </row>
    <row r="21" spans="1:10">
      <c r="A21" t="s">
        <v>3</v>
      </c>
      <c r="B21" s="31">
        <f t="shared" si="3"/>
        <v>9.316536510289004E-3</v>
      </c>
      <c r="C21" s="62">
        <f>+Ingresos!B11</f>
        <v>817.2</v>
      </c>
      <c r="D21" s="39">
        <f>+E21/$G$6</f>
        <v>9.6945914980142104E-3</v>
      </c>
      <c r="E21" s="77">
        <f>+Ingresos!D11</f>
        <v>856.3</v>
      </c>
      <c r="F21" s="39">
        <f>+G21/$G$6</f>
        <v>9.6662877741498683E-3</v>
      </c>
      <c r="G21" s="77">
        <f>+Ingresos!F11</f>
        <v>853.8</v>
      </c>
      <c r="H21" s="55">
        <f t="shared" si="6"/>
        <v>9.316536510289004E-3</v>
      </c>
      <c r="I21" s="62">
        <f>+Ingresos!H11</f>
        <v>817.2</v>
      </c>
      <c r="J21" s="90"/>
    </row>
    <row r="22" spans="1:10">
      <c r="A22" t="s">
        <v>16</v>
      </c>
      <c r="B22" s="25">
        <f t="shared" si="3"/>
        <v>2.9495525280738753E-2</v>
      </c>
      <c r="C22" s="63">
        <f>+Ingresos!B14</f>
        <v>2587.1999999999998</v>
      </c>
      <c r="D22" s="40">
        <f t="shared" ref="D22:D26" si="7">+E22/$G$6</f>
        <v>2.6409638663339653E-2</v>
      </c>
      <c r="E22" s="78">
        <f>+Ingresos!D14</f>
        <v>2332.6999999999998</v>
      </c>
      <c r="F22" s="40">
        <f t="shared" ref="F22:F30" si="8">+G22/$G$6</f>
        <v>2.9290957752729607E-2</v>
      </c>
      <c r="G22" s="78">
        <f>+Ingresos!F14</f>
        <v>2587.1999999999998</v>
      </c>
      <c r="H22" s="25">
        <f t="shared" si="6"/>
        <v>2.9495525280738753E-2</v>
      </c>
      <c r="I22" s="63">
        <f>+Ingresos!H14</f>
        <v>2587.1999999999998</v>
      </c>
      <c r="J22" s="90"/>
    </row>
    <row r="23" spans="1:10">
      <c r="A23" t="s">
        <v>17</v>
      </c>
      <c r="B23" s="26">
        <f t="shared" si="3"/>
        <v>4.7392122213988485E-3</v>
      </c>
      <c r="C23" s="64">
        <f>+Ingresos!B15</f>
        <v>415.7</v>
      </c>
      <c r="D23" s="41">
        <f t="shared" si="7"/>
        <v>5.0007019323518353E-3</v>
      </c>
      <c r="E23" s="79">
        <f>+Ingresos!D15</f>
        <v>441.7</v>
      </c>
      <c r="F23" s="41">
        <f t="shared" si="8"/>
        <v>4.8048401632105929E-3</v>
      </c>
      <c r="G23" s="79">
        <f>+Ingresos!F15</f>
        <v>424.4</v>
      </c>
      <c r="H23" s="26">
        <f t="shared" si="6"/>
        <v>4.7392122213988485E-3</v>
      </c>
      <c r="I23" s="64">
        <f>+Ingresos!H15</f>
        <v>415.7</v>
      </c>
      <c r="J23" s="90"/>
    </row>
    <row r="24" spans="1:10">
      <c r="A24" t="s">
        <v>18</v>
      </c>
      <c r="B24" s="27">
        <f t="shared" si="3"/>
        <v>4.8281365786923556E-3</v>
      </c>
      <c r="C24" s="65">
        <f>+Ingresos!B16</f>
        <v>423.5</v>
      </c>
      <c r="D24" s="42">
        <f t="shared" si="7"/>
        <v>2.5009170406532044E-3</v>
      </c>
      <c r="E24" s="80">
        <f>+Ingresos!D16</f>
        <v>220.9</v>
      </c>
      <c r="F24" s="42">
        <f t="shared" si="8"/>
        <v>4.7946508226194302E-3</v>
      </c>
      <c r="G24" s="80">
        <f>+Ingresos!F16</f>
        <v>423.5</v>
      </c>
      <c r="H24" s="27">
        <f t="shared" si="6"/>
        <v>4.8281365786923556E-3</v>
      </c>
      <c r="I24" s="65">
        <f>+Ingresos!H16</f>
        <v>423.5</v>
      </c>
      <c r="J24" s="90"/>
    </row>
    <row r="25" spans="1:10">
      <c r="A25" t="s">
        <v>19</v>
      </c>
      <c r="B25" s="28">
        <f t="shared" si="3"/>
        <v>3.1089323376845466E-3</v>
      </c>
      <c r="C25" s="66">
        <f>+Ingresos!B12+Ingresos!B17</f>
        <v>272.7</v>
      </c>
      <c r="D25" s="43">
        <f t="shared" si="7"/>
        <v>1.0857308474361354E-3</v>
      </c>
      <c r="E25" s="81">
        <f>+Ingresos!D12+Ingresos!D17</f>
        <v>95.9</v>
      </c>
      <c r="F25" s="43">
        <f t="shared" si="8"/>
        <v>3.8753458715056221E-3</v>
      </c>
      <c r="G25" s="81">
        <f>+Ingresos!F12+Ingresos!F17</f>
        <v>342.3</v>
      </c>
      <c r="H25" s="28">
        <f t="shared" si="6"/>
        <v>3.1089323376845466E-3</v>
      </c>
      <c r="I25" s="66">
        <f>+Ingresos!H12+Ingresos!H17</f>
        <v>272.7</v>
      </c>
      <c r="J25" s="90"/>
    </row>
    <row r="26" spans="1:10">
      <c r="A26" t="s">
        <v>31</v>
      </c>
      <c r="B26" s="53">
        <f t="shared" si="3"/>
        <v>0</v>
      </c>
      <c r="C26" s="67">
        <f>+Ingresos!B19</f>
        <v>0</v>
      </c>
      <c r="D26" s="41">
        <f t="shared" si="7"/>
        <v>0</v>
      </c>
      <c r="E26" s="82">
        <f>+Ingresos!D19</f>
        <v>0</v>
      </c>
      <c r="F26" s="105">
        <f t="shared" si="8"/>
        <v>0</v>
      </c>
      <c r="G26" s="82">
        <f>+Ingresos!F19</f>
        <v>0</v>
      </c>
      <c r="H26" s="53">
        <f t="shared" si="6"/>
        <v>0</v>
      </c>
      <c r="I26" s="67">
        <f>+Ingresos!H19</f>
        <v>0</v>
      </c>
      <c r="J26" s="90"/>
    </row>
    <row r="27" spans="1:10">
      <c r="A27" t="s">
        <v>20</v>
      </c>
      <c r="B27" s="23">
        <f t="shared" si="3"/>
        <v>3.8761899333067317E-5</v>
      </c>
      <c r="C27" s="68">
        <f>+Ingresos!B18</f>
        <v>3.4</v>
      </c>
      <c r="D27" s="44">
        <f t="shared" ref="D27:D30" si="9">+E27/$G$6</f>
        <v>4.0757362364651594E-5</v>
      </c>
      <c r="E27" s="83">
        <f>+Ingresos!D18</f>
        <v>3.6</v>
      </c>
      <c r="F27" s="44">
        <f t="shared" si="8"/>
        <v>3.8493064455504281E-5</v>
      </c>
      <c r="G27" s="83">
        <f>+Ingresos!F18</f>
        <v>3.4</v>
      </c>
      <c r="H27" s="23">
        <f t="shared" si="6"/>
        <v>3.8761899333067317E-5</v>
      </c>
      <c r="I27" s="68">
        <f>+Ingresos!H18</f>
        <v>3.4</v>
      </c>
      <c r="J27" s="90"/>
    </row>
    <row r="28" spans="1:10">
      <c r="A28" t="s">
        <v>21</v>
      </c>
      <c r="B28" s="26">
        <f t="shared" si="3"/>
        <v>3.8390241121814973E-2</v>
      </c>
      <c r="C28" s="69">
        <f>+Ingresos!B13</f>
        <v>3367.4</v>
      </c>
      <c r="D28" s="45">
        <f t="shared" si="9"/>
        <v>0</v>
      </c>
      <c r="E28" s="84">
        <f>+Ingresos!D13</f>
        <v>0</v>
      </c>
      <c r="F28" s="45">
        <f t="shared" si="8"/>
        <v>3.8711569203736994E-2</v>
      </c>
      <c r="G28" s="84">
        <f>+Ingresos!F13</f>
        <v>3419.3</v>
      </c>
      <c r="H28" s="26">
        <f t="shared" si="6"/>
        <v>3.8390241121814973E-2</v>
      </c>
      <c r="I28" s="69">
        <f>+Ingresos!H13</f>
        <v>3367.4</v>
      </c>
      <c r="J28" s="90"/>
    </row>
    <row r="29" spans="1:10">
      <c r="A29" t="s">
        <v>22</v>
      </c>
      <c r="B29" s="29">
        <f t="shared" si="3"/>
        <v>0.16197457675426097</v>
      </c>
      <c r="C29" s="70">
        <f>+Ingresos!B9</f>
        <v>14207.6</v>
      </c>
      <c r="D29" s="46">
        <f t="shared" si="9"/>
        <v>8.4247732305643974E-2</v>
      </c>
      <c r="E29" s="85">
        <f>+Ingresos!D9</f>
        <v>7441.4</v>
      </c>
      <c r="F29" s="46">
        <f t="shared" si="8"/>
        <v>0.16085119487000665</v>
      </c>
      <c r="G29" s="85">
        <f>+Ingresos!F9</f>
        <v>14207.6</v>
      </c>
      <c r="H29" s="25">
        <f t="shared" si="6"/>
        <v>0.16197457675426097</v>
      </c>
      <c r="I29" s="70">
        <f>+Ingresos!H9</f>
        <v>14207.6</v>
      </c>
      <c r="J29" s="90"/>
    </row>
    <row r="30" spans="1:10">
      <c r="A30" t="s">
        <v>23</v>
      </c>
      <c r="B30" s="30">
        <f t="shared" si="3"/>
        <v>1.8156529669953826E-2</v>
      </c>
      <c r="C30" s="71">
        <f>+Ingresos!B10</f>
        <v>1592.6</v>
      </c>
      <c r="D30" s="47">
        <f t="shared" si="9"/>
        <v>8.8472912204112866E-2</v>
      </c>
      <c r="E30" s="86">
        <f>+Ingresos!D10</f>
        <v>7814.6</v>
      </c>
      <c r="F30" s="47">
        <f t="shared" si="8"/>
        <v>2.307772429002939E-2</v>
      </c>
      <c r="G30" s="86">
        <f>+Ingresos!F10</f>
        <v>2038.4</v>
      </c>
      <c r="H30" s="30">
        <f t="shared" si="6"/>
        <v>1.8156529669953826E-2</v>
      </c>
      <c r="I30" s="71">
        <f>+Ingresos!H10</f>
        <v>1592.6</v>
      </c>
      <c r="J30" s="90"/>
    </row>
    <row r="31" spans="1:10">
      <c r="G31" s="75"/>
      <c r="J31" s="19"/>
    </row>
  </sheetData>
  <mergeCells count="4">
    <mergeCell ref="F3:G3"/>
    <mergeCell ref="B3:C3"/>
    <mergeCell ref="H3:I3"/>
    <mergeCell ref="D3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Tributarios (grafica)</vt:lpstr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2020-02-24T18:30:50Z</dcterms:modified>
</cp:coreProperties>
</file>