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240" windowHeight="12435" tabRatio="808" activeTab="2"/>
  </bookViews>
  <sheets>
    <sheet name="Enfoque de Género" sheetId="1" r:id="rId1"/>
    <sheet name="Pueblos Indígenas" sheetId="2" r:id="rId2"/>
    <sheet name="Educación" sheetId="3" r:id="rId3"/>
    <sheet name="Niñez" sheetId="4" r:id="rId4"/>
    <sheet name="Juventud" sheetId="5" r:id="rId5"/>
  </sheets>
  <definedNames>
    <definedName name="_xlnm.Print_Area" localSheetId="2">'Educación'!$A$1:$O$67</definedName>
    <definedName name="_xlnm.Print_Area" localSheetId="0">'Enfoque de Género'!$A$1:$O$45</definedName>
    <definedName name="_xlnm.Print_Area" localSheetId="4">'Juventud'!$A$1:$O$47</definedName>
    <definedName name="_xlnm.Print_Area" localSheetId="3">'Niñez'!$A$1:$O$45</definedName>
    <definedName name="_xlnm.Print_Area" localSheetId="1">'Pueblos Indígenas'!$A$1:$O$125</definedName>
    <definedName name="_xlnm.Print_Titles" localSheetId="2">'Educación'!$1:$3</definedName>
    <definedName name="_xlnm.Print_Titles" localSheetId="0">'Enfoque de Género'!$1:$3</definedName>
    <definedName name="_xlnm.Print_Titles" localSheetId="4">'Juventud'!$1:$3</definedName>
    <definedName name="_xlnm.Print_Titles" localSheetId="3">'Niñez'!$1:$3</definedName>
    <definedName name="_xlnm.Print_Titles" localSheetId="1">'Pueblos Indígenas'!$1:$3</definedName>
  </definedNames>
  <calcPr fullCalcOnLoad="1"/>
</workbook>
</file>

<file path=xl/sharedStrings.xml><?xml version="1.0" encoding="utf-8"?>
<sst xmlns="http://schemas.openxmlformats.org/spreadsheetml/2006/main" count="1274" uniqueCount="159">
  <si>
    <t>PG</t>
  </si>
  <si>
    <t>SPG</t>
  </si>
  <si>
    <t>PY</t>
  </si>
  <si>
    <t>ACT</t>
  </si>
  <si>
    <t>OB</t>
  </si>
  <si>
    <t>UBG</t>
  </si>
  <si>
    <t>Mujeres</t>
  </si>
  <si>
    <t>Hombres</t>
  </si>
  <si>
    <t>Total</t>
  </si>
  <si>
    <t>ENTIDAD</t>
  </si>
  <si>
    <t>Población Beneficiada</t>
  </si>
  <si>
    <t>Plantilla de Clasificador Temático 1</t>
  </si>
  <si>
    <t>Sección 1 - Estructura Presupuestaria</t>
  </si>
  <si>
    <t>Sección 2 - Características de la Población Beneficiada</t>
  </si>
  <si>
    <t>Sección 3 - Información General</t>
  </si>
  <si>
    <t>Plantilla de Clasificador Temático 2</t>
  </si>
  <si>
    <t>Pueblos Indígenas</t>
  </si>
  <si>
    <t>Plantilla de Clasificador Temático 7</t>
  </si>
  <si>
    <t>Plantilla de Clasificador Temático 8</t>
  </si>
  <si>
    <t>Enfoque de Género</t>
  </si>
  <si>
    <t>Maya</t>
  </si>
  <si>
    <t>Xinca</t>
  </si>
  <si>
    <t>Garífuna</t>
  </si>
  <si>
    <t>Otro</t>
  </si>
  <si>
    <r>
      <t>(A)</t>
    </r>
    <r>
      <rPr>
        <b/>
        <sz val="11"/>
        <color indexed="8"/>
        <rFont val="Arial"/>
        <family val="2"/>
      </rPr>
      <t xml:space="preserve"> Entidad</t>
    </r>
  </si>
  <si>
    <r>
      <t>(B)</t>
    </r>
    <r>
      <rPr>
        <b/>
        <sz val="11"/>
        <color indexed="8"/>
        <rFont val="Arial"/>
        <family val="2"/>
      </rPr>
      <t xml:space="preserve"> Fecha</t>
    </r>
  </si>
  <si>
    <r>
      <t>(C)</t>
    </r>
    <r>
      <rPr>
        <b/>
        <sz val="9"/>
        <color indexed="8"/>
        <rFont val="Arial"/>
        <family val="2"/>
      </rPr>
      <t xml:space="preserve">
Número
Correlativo</t>
    </r>
  </si>
  <si>
    <r>
      <t xml:space="preserve">(D) </t>
    </r>
    <r>
      <rPr>
        <b/>
        <sz val="9"/>
        <color indexed="10"/>
        <rFont val="Arial"/>
        <family val="2"/>
      </rPr>
      <t xml:space="preserve">
</t>
    </r>
    <r>
      <rPr>
        <b/>
        <sz val="9"/>
        <color indexed="8"/>
        <rFont val="Arial"/>
        <family val="2"/>
      </rPr>
      <t>Estructura Programática</t>
    </r>
  </si>
  <si>
    <r>
      <t xml:space="preserve">(E) </t>
    </r>
    <r>
      <rPr>
        <b/>
        <sz val="9"/>
        <color indexed="8"/>
        <rFont val="Arial"/>
        <family val="2"/>
      </rPr>
      <t xml:space="preserve">
Ejecución Financiera</t>
    </r>
  </si>
  <si>
    <r>
      <t>(E2)</t>
    </r>
    <r>
      <rPr>
        <b/>
        <sz val="9"/>
        <color indexed="8"/>
        <rFont val="Arial"/>
        <family val="2"/>
      </rPr>
      <t xml:space="preserve">
Vigente</t>
    </r>
  </si>
  <si>
    <r>
      <t>(E3)</t>
    </r>
    <r>
      <rPr>
        <b/>
        <sz val="9"/>
        <color indexed="8"/>
        <rFont val="Arial"/>
        <family val="2"/>
      </rPr>
      <t xml:space="preserve">
Ejecutado</t>
    </r>
  </si>
  <si>
    <r>
      <t xml:space="preserve">(F) </t>
    </r>
    <r>
      <rPr>
        <b/>
        <sz val="9"/>
        <color indexed="10"/>
        <rFont val="Arial"/>
        <family val="2"/>
      </rPr>
      <t xml:space="preserve">
</t>
    </r>
    <r>
      <rPr>
        <b/>
        <sz val="9"/>
        <color indexed="8"/>
        <rFont val="Arial"/>
        <family val="2"/>
      </rPr>
      <t>Metas</t>
    </r>
  </si>
  <si>
    <r>
      <t>(F1)</t>
    </r>
    <r>
      <rPr>
        <b/>
        <sz val="9"/>
        <color indexed="8"/>
        <rFont val="Arial"/>
        <family val="2"/>
      </rPr>
      <t xml:space="preserve">
Programada
Inicial</t>
    </r>
  </si>
  <si>
    <r>
      <t>(F2)</t>
    </r>
    <r>
      <rPr>
        <b/>
        <sz val="9"/>
        <color indexed="10"/>
        <rFont val="Arial"/>
        <family val="2"/>
      </rPr>
      <t xml:space="preserve">
</t>
    </r>
    <r>
      <rPr>
        <b/>
        <sz val="9"/>
        <color indexed="8"/>
        <rFont val="Arial"/>
        <family val="2"/>
      </rPr>
      <t>Vigente
Anual</t>
    </r>
  </si>
  <si>
    <r>
      <t>(F3)</t>
    </r>
    <r>
      <rPr>
        <b/>
        <sz val="9"/>
        <color indexed="8"/>
        <rFont val="Arial"/>
        <family val="2"/>
      </rPr>
      <t xml:space="preserve">
Ejecutada
Acumulada</t>
    </r>
  </si>
  <si>
    <r>
      <t>(F4)</t>
    </r>
    <r>
      <rPr>
        <b/>
        <sz val="9"/>
        <color indexed="8"/>
        <rFont val="Arial"/>
        <family val="2"/>
      </rPr>
      <t xml:space="preserve">
Nombre del Producto</t>
    </r>
  </si>
  <si>
    <r>
      <t>(G)</t>
    </r>
    <r>
      <rPr>
        <b/>
        <sz val="9"/>
        <color indexed="8"/>
        <rFont val="Arial"/>
        <family val="2"/>
      </rPr>
      <t xml:space="preserve">
Número 
Correlativo</t>
    </r>
  </si>
  <si>
    <r>
      <t xml:space="preserve">(I) </t>
    </r>
    <r>
      <rPr>
        <b/>
        <sz val="9"/>
        <color indexed="8"/>
        <rFont val="Arial"/>
        <family val="2"/>
      </rPr>
      <t xml:space="preserve">
Edad</t>
    </r>
  </si>
  <si>
    <r>
      <t xml:space="preserve">(J) </t>
    </r>
    <r>
      <rPr>
        <b/>
        <sz val="9"/>
        <color indexed="8"/>
        <rFont val="Arial"/>
        <family val="2"/>
      </rPr>
      <t xml:space="preserve">
Grupo Étnico</t>
    </r>
  </si>
  <si>
    <r>
      <t>(K)</t>
    </r>
    <r>
      <rPr>
        <b/>
        <sz val="9"/>
        <color indexed="8"/>
        <rFont val="Arial"/>
        <family val="2"/>
      </rPr>
      <t xml:space="preserve"> Resultados alcanzados</t>
    </r>
  </si>
  <si>
    <r>
      <t>(L)</t>
    </r>
    <r>
      <rPr>
        <b/>
        <sz val="9"/>
        <color indexed="8"/>
        <rFont val="Arial"/>
        <family val="2"/>
      </rPr>
      <t xml:space="preserve"> Obstáculos encontrados</t>
    </r>
  </si>
  <si>
    <r>
      <t xml:space="preserve">(E1) </t>
    </r>
    <r>
      <rPr>
        <b/>
        <sz val="9"/>
        <color indexed="8"/>
        <rFont val="Arial"/>
        <family val="2"/>
      </rPr>
      <t xml:space="preserve">
Aprobado</t>
    </r>
  </si>
  <si>
    <r>
      <t>(H)</t>
    </r>
    <r>
      <rPr>
        <b/>
        <sz val="9"/>
        <color indexed="62"/>
        <rFont val="Arial"/>
        <family val="2"/>
      </rPr>
      <t xml:space="preserve"> </t>
    </r>
    <r>
      <rPr>
        <b/>
        <sz val="9"/>
        <color indexed="10"/>
        <rFont val="Arial"/>
        <family val="2"/>
      </rPr>
      <t xml:space="preserve">
</t>
    </r>
    <r>
      <rPr>
        <b/>
        <sz val="9"/>
        <color indexed="8"/>
        <rFont val="Arial"/>
        <family val="2"/>
      </rPr>
      <t>Sexo</t>
    </r>
  </si>
  <si>
    <t>Niñez</t>
  </si>
  <si>
    <t>Juventud</t>
  </si>
  <si>
    <t>0-5
Años</t>
  </si>
  <si>
    <t>13-18 Años
(Jóvenes Adolescentes)</t>
  </si>
  <si>
    <t>Mayores de 30 hasta 60 años
(Adultos)</t>
  </si>
  <si>
    <t>Mayores de 60 años
(Tercera Edad)</t>
  </si>
  <si>
    <t>Mayores de 5 hasta  
Menores de 13 Años</t>
  </si>
  <si>
    <t>0 hasta Menores de 13 años
(Niñez)</t>
  </si>
  <si>
    <t>13 hasta 30 años
(Juventud)</t>
  </si>
  <si>
    <t>Mayores de 18 hasta 30 años
(Jóvenes)</t>
  </si>
  <si>
    <t>14</t>
  </si>
  <si>
    <t>11130015</t>
  </si>
  <si>
    <t>000</t>
  </si>
  <si>
    <t>00</t>
  </si>
  <si>
    <t>004</t>
  </si>
  <si>
    <t>002</t>
  </si>
  <si>
    <t>003</t>
  </si>
  <si>
    <t>006</t>
  </si>
  <si>
    <t>005</t>
  </si>
  <si>
    <t>0101</t>
  </si>
  <si>
    <t>0</t>
  </si>
  <si>
    <t>1802</t>
  </si>
  <si>
    <t>Personas capacitadas sobre temas de participación ciudadana</t>
  </si>
  <si>
    <t>Comunidad Garífuna recibe acciones de rescate, salvaguarda y promoción de sus elementos culturales indentitarios.</t>
  </si>
  <si>
    <t xml:space="preserve">Instituciones beneficiadas con asistencia técnica en temas de inclusión cultural en la prestación de servicios. </t>
  </si>
  <si>
    <t xml:space="preserve">Personas que participan en actividades de convivencia intercultural en el marco de la diversidad cultural </t>
  </si>
  <si>
    <t xml:space="preserve">Personas del pueblo  garífuna  que reciben promoción y difusión de sus identificadores étnicos y culturales </t>
  </si>
  <si>
    <t>Personas que reciben capacitación y asistencia técnica en innovación, diseño y producción cultural.</t>
  </si>
  <si>
    <t>Personas capacitadas sobre equidad e inclusión étnica y de género.</t>
  </si>
  <si>
    <t>Producto 5: Personas del pueblo garifuna que reciben promoción y difusión de sus identificadores étnicos y culturales.</t>
  </si>
  <si>
    <t xml:space="preserve">                                                                                                                                                                                                                                                                                                                                                                                                                                                                                                                                                                                                                                                                                                                                                                                                                                                                                                                                                                                                                                                                                                                                                                                                                                                                                                                                                                                             </t>
  </si>
  <si>
    <t>007</t>
  </si>
  <si>
    <t>12</t>
  </si>
  <si>
    <t>1701</t>
  </si>
  <si>
    <t>.</t>
  </si>
  <si>
    <t>1708</t>
  </si>
  <si>
    <t>Áreas arqueilógicas identificadas y registradas en el Atlas arqueológico de Guatemala</t>
  </si>
  <si>
    <t>Visitantes atendidos en los Parques y Sitios Arqueológicos y zonas de rescate cultural y natural** Guatemala incluye Kaminal Juyú y Demopre</t>
  </si>
  <si>
    <t>0403</t>
  </si>
  <si>
    <t>Mixco viejo</t>
  </si>
  <si>
    <t>0406</t>
  </si>
  <si>
    <t>Iximché</t>
  </si>
  <si>
    <t>1109</t>
  </si>
  <si>
    <t>Takalik Abaj</t>
  </si>
  <si>
    <t>1301</t>
  </si>
  <si>
    <t>Zaculeu</t>
  </si>
  <si>
    <t>1401</t>
  </si>
  <si>
    <t>Gumarkaj</t>
  </si>
  <si>
    <t>Demopre flores</t>
  </si>
  <si>
    <t xml:space="preserve"> </t>
  </si>
  <si>
    <t>*Yaxhá-Nakum</t>
  </si>
  <si>
    <t>El Mirador San Andrés, Petén</t>
  </si>
  <si>
    <t>1710</t>
  </si>
  <si>
    <t>El Ceibal</t>
  </si>
  <si>
    <t>1805</t>
  </si>
  <si>
    <t>Quirigua</t>
  </si>
  <si>
    <t>Visitantes atendidos en los museos* se sumaron museos Guatemala</t>
  </si>
  <si>
    <t xml:space="preserve">  </t>
  </si>
  <si>
    <t>Museo de Historia</t>
  </si>
  <si>
    <t xml:space="preserve">Palacio Nacional </t>
  </si>
  <si>
    <t>0301</t>
  </si>
  <si>
    <t>incluye museos Arte Colonial, Libro Antiguo, De los Caballeros,</t>
  </si>
  <si>
    <t>0306</t>
  </si>
  <si>
    <t>regional santiago sac</t>
  </si>
  <si>
    <t>0503</t>
  </si>
  <si>
    <t>Regional la Democracia</t>
  </si>
  <si>
    <t>Museo Chichicastenango</t>
  </si>
  <si>
    <t>1406</t>
  </si>
  <si>
    <t>Museos Quiché</t>
  </si>
  <si>
    <t>Mundo Maya</t>
  </si>
  <si>
    <t>Museo sureste Petén</t>
  </si>
  <si>
    <t>Personas capacitadas en salvaguarda y difusión del patrimonio intangible</t>
  </si>
  <si>
    <t>Usuarios del patrimonio bibliográfico y documental</t>
  </si>
  <si>
    <t>Visitantes atendidos en el Parque Nacional Tikal</t>
  </si>
  <si>
    <t>008</t>
  </si>
  <si>
    <t>Bienes culturales restaurados y conservados</t>
  </si>
  <si>
    <t>009</t>
  </si>
  <si>
    <t>Edificios y monumentos prehispánicos restaurados y preservados</t>
  </si>
  <si>
    <t>N/A</t>
  </si>
  <si>
    <t>No disponible</t>
  </si>
  <si>
    <t>111130015 - Ministerio de Cultura y Deportes</t>
  </si>
  <si>
    <t>10 de mayo de 2015</t>
  </si>
  <si>
    <t>11</t>
  </si>
  <si>
    <t>Personas inscritas en las diferentes disciplinas del arte</t>
  </si>
  <si>
    <t>0404</t>
  </si>
  <si>
    <t>0501</t>
  </si>
  <si>
    <t>0701</t>
  </si>
  <si>
    <t>0901</t>
  </si>
  <si>
    <t>1001</t>
  </si>
  <si>
    <t>1202</t>
  </si>
  <si>
    <t>1309</t>
  </si>
  <si>
    <t>1324</t>
  </si>
  <si>
    <t>1601</t>
  </si>
  <si>
    <t>1801</t>
  </si>
  <si>
    <t>2001</t>
  </si>
  <si>
    <t>1- 15</t>
  </si>
  <si>
    <t xml:space="preserve">Comunidades que reciben conciertos de los diferentes grupos </t>
  </si>
  <si>
    <t>Eventos de difusión artística, cultural y literaria coordinados y Organizados en diferentes espacios y comunidades.</t>
  </si>
  <si>
    <t>Espectáculos públicos controlados y regulados.</t>
  </si>
  <si>
    <t>Artistas y literatos que reciben servicios de promoción y reconocimiento a su labor.</t>
  </si>
  <si>
    <t>1 - 15</t>
  </si>
  <si>
    <t>Plantilla de Clasificador Temático 4</t>
  </si>
  <si>
    <t>Educación</t>
  </si>
  <si>
    <t>13</t>
  </si>
  <si>
    <t>Mujeres beneficiadas con acceso a actividades físicas y recreativas.</t>
  </si>
  <si>
    <t>Personas beneficiadas con actividades deportivas no escolares, no federadas y de recreación.</t>
  </si>
  <si>
    <t>Jóvenes beneficiados con actividades deportivas y recreativas.</t>
  </si>
  <si>
    <t>Personas que reciben implementos para la realización de actividades deportivas en su tiempo libre.</t>
  </si>
  <si>
    <t>Personas beneficiadas con actividades deportivas no escolares, no federadas y de recreación</t>
  </si>
  <si>
    <t xml:space="preserve">a) Los servicios de formación artística se realizan con equidad étnica y de género, por lo que las condiciones socioculturales no son una condición para acceder a los  diferentes establecimientos. 
b) Mayor atención y cobertura en acciones deportivas y recreativas orientadas a los diferentes pueblos.
c) Incrementar el reconocimiento y conocimiento sobre  la diversidad cultural, importancia de la pertinencia cultural, multiculturalidad, interculturalidad, equidad, política, prevencion, erradicacion de la violencia contra las mujeres y empoderamiento económico a través de la cultura, cambio climático, participación ciudadana, en muncipios priorizados por pacto hambre cero, paz seguridad y justicia y Gabinete Específico de la Mujer.   </t>
  </si>
  <si>
    <t>a) La limitada cobertura geografica de los servicios de formación artística en los niveles profesional y básico, constituye la principal condicionante para la atención de la ciudadania.
b) Instrucciones del MINFIN (Oficio Circular 01) respecto a la conteción del gasto provocaron limitaciones en la ejecución de actividades sustantivas debido a que no se tuvo acceso a insumos y servicios ubicados en  renglones que no se pueden utilizar.</t>
  </si>
  <si>
    <t>a) La limitada cobertura geografica de los servicios de formación artística en los niveles profesional y básico, constituye la principal condicionante para la atención de la ciudadania.</t>
  </si>
  <si>
    <t xml:space="preserve">a)  Se han fortalecido los conocimientos y destrezas sobre diversas expresiones artísticas,  de niños y niñas atendidos en conservatorios, escuelas, academias y orquestas juveniles ubicadas en diferentes localidades del país, contribuyendo a su desarrollo integral. 
b) Se ha promovido el acceso a la actividad física, la dotación de conocimientos en diferentes disciplinas deportivas y la recreación de niños y niñas.
c) Incremento de participación de niños garífunas entre 5 y 13 años en actividades culturales y en procesos formativos que permiten fortalecer  conocimientos sobre elementos identitarios de la cultura garífuna.
</t>
  </si>
  <si>
    <t>a)  Mayor atención y cobertura en acciones deportivas y recreativas en atención a la juventud guatemalteca
b)  Incremento de los conocimientos  sobre participación ciudadana, voluntariado, cambio climático en jóvenes estudiantes, de municipios priorizados.
c)  Incremento de la participación de jóvenes garífunas de Livingston, Izabal, en actividades formativas y culturales sobre los elementos identitarios de la cultura Garífuna.</t>
  </si>
  <si>
    <t xml:space="preserve">a)  Acceso equitativo a servicios de formación artística para mujeres en general. 
b)  Mayor atención y cobertura en acciones deportivas y recreativas en cuanto a equidad de género.
c)  Incrementar el reconocimiento y conocimiento sobre de la diversidad cultural, importancia de la pertinencia cultural, multiculturalidad, interculturalidad, equidad, política, prevención, erradicación de la violencia contra las mujeres y empoderamiento económico a través de la cultura a hombres y mujeres adultos, en municipios priorizados por el  Gabinete Específico de la Mujer (GEM).   </t>
  </si>
  <si>
    <t>a) Lo programado en Plan Operativo Anual 2015, se ha cumplido de manera exitosa, en cuanto al parte física la ejecución promedio asciende a un 26%
b) especialmente en museos, se brindan visitas guiadas, se organizan eventos académicos y talleres a los visitantes, los cuales en buena parte son estudiantes.
c) se atienden estudiantes e investigadores, combinando el préstamo de libros y documentos con algunas actividades académicas</t>
  </si>
</sst>
</file>

<file path=xl/styles.xml><?xml version="1.0" encoding="utf-8"?>
<styleSheet xmlns="http://schemas.openxmlformats.org/spreadsheetml/2006/main">
  <numFmts count="15">
    <numFmt numFmtId="5" formatCode="&quot;Q&quot;#,##0_);\(&quot;Q&quot;#,##0\)"/>
    <numFmt numFmtId="6" formatCode="&quot;Q&quot;#,##0_);[Red]\(&quot;Q&quot;#,##0\)"/>
    <numFmt numFmtId="7" formatCode="&quot;Q&quot;#,##0.00_);\(&quot;Q&quot;#,##0.00\)"/>
    <numFmt numFmtId="8" formatCode="&quot;Q&quot;#,##0.00_);[Red]\(&quot;Q&quot;#,##0.00\)"/>
    <numFmt numFmtId="42" formatCode="_(&quot;Q&quot;* #,##0_);_(&quot;Q&quot;* \(#,##0\);_(&quot;Q&quot;* &quot;-&quot;_);_(@_)"/>
    <numFmt numFmtId="41" formatCode="_(* #,##0_);_(* \(#,##0\);_(* &quot;-&quot;_);_(@_)"/>
    <numFmt numFmtId="44" formatCode="_(&quot;Q&quot;* #,##0.00_);_(&quot;Q&quot;* \(#,##0.00\);_(&quot;Q&quot;* &quot;-&quot;??_);_(@_)"/>
    <numFmt numFmtId="43" formatCode="_(* #,##0.00_);_(* \(#,##0.00\);_(* &quot;-&quot;??_);_(@_)"/>
    <numFmt numFmtId="164" formatCode="&quot;Q&quot;#,##0.0"/>
    <numFmt numFmtId="165" formatCode="&quot;Q&quot;#,##0"/>
    <numFmt numFmtId="166" formatCode="&quot;Q&quot;#,##0.00"/>
    <numFmt numFmtId="167" formatCode="&quot;Q&quot;#,##0.000"/>
    <numFmt numFmtId="168" formatCode="#,##0.0"/>
    <numFmt numFmtId="169" formatCode="#,##0.000"/>
    <numFmt numFmtId="170" formatCode="#,##0.0000"/>
  </numFmts>
  <fonts count="57">
    <font>
      <sz val="11"/>
      <color theme="1"/>
      <name val="Calibri"/>
      <family val="2"/>
    </font>
    <font>
      <sz val="11"/>
      <color indexed="8"/>
      <name val="Calibri"/>
      <family val="2"/>
    </font>
    <font>
      <b/>
      <sz val="11"/>
      <color indexed="8"/>
      <name val="Arial"/>
      <family val="2"/>
    </font>
    <font>
      <sz val="11"/>
      <color indexed="8"/>
      <name val="Arial"/>
      <family val="2"/>
    </font>
    <font>
      <b/>
      <sz val="9"/>
      <color indexed="8"/>
      <name val="Arial"/>
      <family val="2"/>
    </font>
    <font>
      <sz val="9"/>
      <color indexed="8"/>
      <name val="Arial"/>
      <family val="2"/>
    </font>
    <font>
      <b/>
      <sz val="9"/>
      <color indexed="10"/>
      <name val="Arial"/>
      <family val="2"/>
    </font>
    <font>
      <b/>
      <sz val="9"/>
      <color indexed="8"/>
      <name val="Arial Narrow"/>
      <family val="2"/>
    </font>
    <font>
      <b/>
      <sz val="9"/>
      <color indexed="62"/>
      <name val="Arial"/>
      <family val="2"/>
    </font>
    <font>
      <b/>
      <sz val="11"/>
      <color indexed="48"/>
      <name val="Arial"/>
      <family val="2"/>
    </font>
    <font>
      <b/>
      <sz val="9"/>
      <color indexed="48"/>
      <name val="Arial"/>
      <family val="2"/>
    </font>
    <font>
      <b/>
      <sz val="9"/>
      <name val="Arial"/>
      <family val="2"/>
    </font>
    <font>
      <sz val="9"/>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9"/>
      <color indexed="30"/>
      <name val="Arial"/>
      <family val="2"/>
    </font>
    <font>
      <b/>
      <sz val="9"/>
      <color indexed="30"/>
      <name val="Arial"/>
      <family val="2"/>
    </font>
    <font>
      <sz val="10"/>
      <color indexed="8"/>
      <name val="Arial"/>
      <family val="2"/>
    </font>
    <font>
      <sz val="8"/>
      <color indexed="8"/>
      <name val="Calibri"/>
      <family val="2"/>
    </font>
    <font>
      <sz val="1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9"/>
      <color rgb="FF0070C0"/>
      <name val="Arial"/>
      <family val="2"/>
    </font>
    <font>
      <b/>
      <sz val="9"/>
      <color rgb="FF0070C0"/>
      <name val="Arial"/>
      <family val="2"/>
    </font>
    <font>
      <b/>
      <sz val="9"/>
      <color rgb="FFFF0000"/>
      <name val="Arial"/>
      <family val="2"/>
    </font>
    <font>
      <sz val="9"/>
      <color theme="1"/>
      <name val="Arial"/>
      <family val="2"/>
    </font>
    <font>
      <b/>
      <sz val="9"/>
      <color theme="1"/>
      <name val="Arial"/>
      <family val="2"/>
    </font>
    <font>
      <sz val="10"/>
      <color theme="1"/>
      <name val="Arial"/>
      <family val="2"/>
    </font>
    <font>
      <sz val="8"/>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4"/>
        <bgColor indexed="64"/>
      </patternFill>
    </fill>
    <fill>
      <patternFill patternType="solid">
        <fgColor indexed="41"/>
        <bgColor indexed="64"/>
      </patternFill>
    </fill>
    <fill>
      <patternFill patternType="solid">
        <fgColor theme="0"/>
        <bgColor indexed="64"/>
      </patternFill>
    </fill>
  </fills>
  <borders count="5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style="medium"/>
      <bottom/>
    </border>
    <border>
      <left style="thin"/>
      <right style="thin"/>
      <top style="medium"/>
      <bottom/>
    </border>
    <border>
      <left style="thin"/>
      <right style="medium"/>
      <top style="medium"/>
      <bottom/>
    </border>
    <border>
      <left/>
      <right/>
      <top style="medium"/>
      <bottom style="thin"/>
    </border>
    <border>
      <left/>
      <right style="medium"/>
      <top style="medium"/>
      <bottom style="thin"/>
    </border>
    <border>
      <left/>
      <right/>
      <top style="medium"/>
      <bottom/>
    </border>
    <border>
      <left style="medium"/>
      <right/>
      <top style="medium"/>
      <bottom/>
    </border>
    <border>
      <left style="medium"/>
      <right/>
      <top style="medium"/>
      <bottom style="thin"/>
    </border>
    <border>
      <left style="thin"/>
      <right style="thin"/>
      <top style="medium"/>
      <bottom style="thin"/>
    </border>
    <border>
      <left style="medium"/>
      <right style="medium"/>
      <top style="medium"/>
      <bottom style="thin"/>
    </border>
    <border>
      <left style="thin"/>
      <right style="medium"/>
      <top style="medium"/>
      <bottom style="thin"/>
    </border>
    <border>
      <left style="medium"/>
      <right style="thin"/>
      <top style="medium"/>
      <bottom style="thin"/>
    </border>
    <border>
      <left style="thin"/>
      <right style="thin"/>
      <top/>
      <bottom style="thin"/>
    </border>
    <border>
      <left style="thin"/>
      <right style="thin"/>
      <top style="thin"/>
      <bottom style="thin"/>
    </border>
    <border>
      <left style="thin"/>
      <right style="medium"/>
      <top/>
      <bottom style="thin"/>
    </border>
    <border>
      <left style="thin"/>
      <right style="medium"/>
      <top style="thin"/>
      <bottom style="thin"/>
    </border>
    <border>
      <left style="medium"/>
      <right style="thin"/>
      <top/>
      <bottom style="thin"/>
    </border>
    <border>
      <left style="thin"/>
      <right/>
      <top style="thin"/>
      <bottom style="thin"/>
    </border>
    <border>
      <left style="medium"/>
      <right style="medium"/>
      <top style="thin"/>
      <bottom style="thin"/>
    </border>
    <border>
      <left style="medium"/>
      <right>
        <color indexed="63"/>
      </right>
      <top style="thin"/>
      <bottom style="thin"/>
    </border>
    <border>
      <left style="thin"/>
      <right/>
      <top style="medium"/>
      <bottom style="thin"/>
    </border>
    <border>
      <left style="medium"/>
      <right/>
      <top style="medium"/>
      <bottom style="medium"/>
    </border>
    <border>
      <left/>
      <right/>
      <top style="medium"/>
      <bottom style="medium"/>
    </border>
    <border>
      <left/>
      <right style="medium"/>
      <top style="medium"/>
      <bottom style="medium"/>
    </border>
    <border>
      <left/>
      <right style="thin"/>
      <top style="medium"/>
      <bottom style="thin"/>
    </border>
    <border>
      <left style="medium"/>
      <right style="medium"/>
      <top>
        <color indexed="63"/>
      </top>
      <bottom style="thin"/>
    </border>
    <border>
      <left style="medium"/>
      <right style="thin"/>
      <top style="thin"/>
      <bottom style="thin"/>
    </border>
    <border>
      <left/>
      <right style="thin"/>
      <top style="thin"/>
      <bottom style="thin"/>
    </border>
    <border>
      <left style="medium"/>
      <right style="medium"/>
      <top style="thin"/>
      <bottom style="medium"/>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thin"/>
      <top style="medium"/>
      <bottom style="medium"/>
    </border>
    <border>
      <left style="thin"/>
      <right>
        <color indexed="63"/>
      </right>
      <top style="medium"/>
      <bottom style="medium"/>
    </border>
    <border>
      <left>
        <color indexed="63"/>
      </left>
      <right style="thin"/>
      <top style="thin"/>
      <bottom style="medium"/>
    </border>
    <border>
      <left style="thin"/>
      <right>
        <color indexed="63"/>
      </right>
      <top style="thin"/>
      <bottom style="medium"/>
    </border>
    <border>
      <left style="medium"/>
      <right/>
      <top style="thin"/>
      <bottom style="medium"/>
    </border>
    <border>
      <left style="dotted"/>
      <right/>
      <top style="dotted"/>
      <bottom style="dotted"/>
    </border>
    <border>
      <left/>
      <right/>
      <top style="dotted"/>
      <bottom style="dotted"/>
    </border>
    <border>
      <left/>
      <right style="dotted"/>
      <top style="dotted"/>
      <bottom style="dotted"/>
    </border>
    <border>
      <left style="medium"/>
      <right style="medium"/>
      <top style="medium"/>
      <bottom/>
    </border>
    <border>
      <left style="medium"/>
      <right style="medium"/>
      <top>
        <color indexed="63"/>
      </top>
      <bottom>
        <color indexed="63"/>
      </bottom>
    </border>
    <border>
      <left style="medium"/>
      <right style="medium"/>
      <top/>
      <bottom style="medium"/>
    </border>
    <border>
      <left/>
      <right/>
      <top style="thin"/>
      <bottom style="medium"/>
    </border>
    <border>
      <left/>
      <right style="medium"/>
      <top style="thin"/>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20" borderId="0" applyNumberFormat="0" applyBorder="0" applyAlignment="0" applyProtection="0"/>
    <xf numFmtId="0" fontId="36" fillId="21" borderId="1" applyNumberFormat="0" applyAlignment="0" applyProtection="0"/>
    <xf numFmtId="0" fontId="37" fillId="22" borderId="2" applyNumberFormat="0" applyAlignment="0" applyProtection="0"/>
    <xf numFmtId="0" fontId="38" fillId="0" borderId="3" applyNumberFormat="0" applyFill="0" applyAlignment="0" applyProtection="0"/>
    <xf numFmtId="0" fontId="39" fillId="0" borderId="0" applyNumberFormat="0" applyFill="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40" fillId="29" borderId="1" applyNumberFormat="0" applyAlignment="0" applyProtection="0"/>
    <xf numFmtId="0" fontId="41" fillId="30" borderId="0" applyNumberFormat="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4" fontId="1" fillId="0" borderId="0" applyFont="0" applyFill="0" applyBorder="0" applyAlignment="0" applyProtection="0"/>
    <xf numFmtId="0" fontId="42" fillId="31" borderId="0" applyNumberFormat="0" applyBorder="0" applyAlignment="0" applyProtection="0"/>
    <xf numFmtId="0" fontId="1" fillId="0" borderId="0">
      <alignment/>
      <protection/>
    </xf>
    <xf numFmtId="0" fontId="1" fillId="32" borderId="4" applyNumberFormat="0" applyFont="0" applyAlignment="0" applyProtection="0"/>
    <xf numFmtId="9" fontId="1" fillId="0" borderId="0" applyFont="0" applyFill="0" applyBorder="0" applyAlignment="0" applyProtection="0"/>
    <xf numFmtId="0" fontId="43" fillId="21" borderId="5"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0" borderId="7" applyNumberFormat="0" applyFill="0" applyAlignment="0" applyProtection="0"/>
    <xf numFmtId="0" fontId="39" fillId="0" borderId="8" applyNumberFormat="0" applyFill="0" applyAlignment="0" applyProtection="0"/>
    <xf numFmtId="0" fontId="49" fillId="0" borderId="9" applyNumberFormat="0" applyFill="0" applyAlignment="0" applyProtection="0"/>
  </cellStyleXfs>
  <cellXfs count="239">
    <xf numFmtId="0" fontId="0" fillId="0" borderId="0" xfId="0" applyFont="1" applyAlignment="1">
      <alignment/>
    </xf>
    <xf numFmtId="0" fontId="4" fillId="33" borderId="0" xfId="0" applyFont="1" applyFill="1" applyAlignment="1">
      <alignment/>
    </xf>
    <xf numFmtId="0" fontId="4" fillId="33" borderId="0" xfId="0" applyFont="1" applyFill="1" applyBorder="1" applyAlignment="1">
      <alignment/>
    </xf>
    <xf numFmtId="0" fontId="4" fillId="33" borderId="10" xfId="0" applyFont="1" applyFill="1" applyBorder="1" applyAlignment="1">
      <alignment horizontal="center" vertical="center"/>
    </xf>
    <xf numFmtId="0" fontId="4" fillId="33" borderId="11" xfId="0" applyFont="1" applyFill="1" applyBorder="1" applyAlignment="1">
      <alignment horizontal="center" vertical="center"/>
    </xf>
    <xf numFmtId="0" fontId="4" fillId="33" borderId="12" xfId="0" applyFont="1" applyFill="1" applyBorder="1" applyAlignment="1">
      <alignment horizontal="center" vertical="center"/>
    </xf>
    <xf numFmtId="0" fontId="4" fillId="33" borderId="10" xfId="0" applyFont="1" applyFill="1" applyBorder="1" applyAlignment="1">
      <alignment horizontal="center" vertical="center" wrapText="1"/>
    </xf>
    <xf numFmtId="0" fontId="4" fillId="33" borderId="11" xfId="0" applyFont="1" applyFill="1" applyBorder="1" applyAlignment="1">
      <alignment horizontal="center" vertical="center" wrapText="1"/>
    </xf>
    <xf numFmtId="0" fontId="4" fillId="33" borderId="0" xfId="0" applyFont="1" applyFill="1" applyBorder="1" applyAlignment="1">
      <alignment horizontal="center" vertical="center"/>
    </xf>
    <xf numFmtId="0" fontId="4" fillId="33" borderId="13" xfId="0" applyFont="1" applyFill="1" applyBorder="1" applyAlignment="1">
      <alignment horizontal="center" vertical="center" wrapText="1"/>
    </xf>
    <xf numFmtId="0" fontId="4" fillId="33" borderId="14" xfId="0" applyFont="1" applyFill="1" applyBorder="1" applyAlignment="1">
      <alignment horizontal="center" vertical="center" wrapText="1"/>
    </xf>
    <xf numFmtId="0" fontId="2" fillId="33" borderId="0" xfId="0" applyFont="1" applyFill="1" applyAlignment="1">
      <alignment/>
    </xf>
    <xf numFmtId="0" fontId="3" fillId="33" borderId="0" xfId="0" applyFont="1" applyFill="1" applyAlignment="1">
      <alignment/>
    </xf>
    <xf numFmtId="0" fontId="2" fillId="33" borderId="0" xfId="0" applyFont="1" applyFill="1" applyAlignment="1">
      <alignment horizontal="center"/>
    </xf>
    <xf numFmtId="0" fontId="3" fillId="33" borderId="0" xfId="0" applyFont="1" applyFill="1" applyBorder="1" applyAlignment="1">
      <alignment/>
    </xf>
    <xf numFmtId="0" fontId="7" fillId="33" borderId="15" xfId="0" applyFont="1" applyFill="1" applyBorder="1" applyAlignment="1">
      <alignment horizontal="center" vertical="center" wrapText="1"/>
    </xf>
    <xf numFmtId="0" fontId="4" fillId="34" borderId="0" xfId="0" applyFont="1" applyFill="1" applyBorder="1" applyAlignment="1">
      <alignment/>
    </xf>
    <xf numFmtId="0" fontId="4" fillId="35" borderId="16" xfId="0" applyFont="1" applyFill="1" applyBorder="1" applyAlignment="1">
      <alignment/>
    </xf>
    <xf numFmtId="0" fontId="4" fillId="35" borderId="17" xfId="0" applyFont="1" applyFill="1" applyBorder="1" applyAlignment="1">
      <alignment/>
    </xf>
    <xf numFmtId="0" fontId="4" fillId="35" borderId="18" xfId="0" applyFont="1" applyFill="1" applyBorder="1" applyAlignment="1">
      <alignment/>
    </xf>
    <xf numFmtId="0" fontId="9" fillId="33" borderId="0" xfId="0" applyFont="1" applyFill="1" applyAlignment="1">
      <alignment horizontal="left"/>
    </xf>
    <xf numFmtId="0" fontId="10" fillId="33" borderId="13" xfId="0" applyFont="1" applyFill="1" applyBorder="1" applyAlignment="1">
      <alignment horizontal="center" vertical="center" wrapText="1"/>
    </xf>
    <xf numFmtId="0" fontId="10" fillId="33" borderId="14" xfId="0" applyFont="1" applyFill="1" applyBorder="1" applyAlignment="1">
      <alignment horizontal="center" vertical="center" wrapText="1"/>
    </xf>
    <xf numFmtId="0" fontId="10" fillId="33" borderId="15" xfId="0" applyFont="1" applyFill="1" applyBorder="1" applyAlignment="1">
      <alignment horizontal="center" vertical="center" wrapText="1"/>
    </xf>
    <xf numFmtId="0" fontId="10" fillId="33" borderId="19" xfId="0" applyFont="1" applyFill="1" applyBorder="1" applyAlignment="1">
      <alignment horizontal="center" vertical="center" wrapText="1"/>
    </xf>
    <xf numFmtId="0" fontId="10" fillId="33" borderId="12" xfId="0" applyFont="1" applyFill="1" applyBorder="1" applyAlignment="1">
      <alignment horizontal="center" vertical="center" wrapText="1"/>
    </xf>
    <xf numFmtId="0" fontId="10" fillId="35" borderId="20" xfId="0" applyFont="1" applyFill="1" applyBorder="1" applyAlignment="1">
      <alignment/>
    </xf>
    <xf numFmtId="0" fontId="10" fillId="35" borderId="19" xfId="0" applyFont="1" applyFill="1" applyBorder="1" applyAlignment="1">
      <alignment/>
    </xf>
    <xf numFmtId="0" fontId="4" fillId="33" borderId="0" xfId="0" applyFont="1" applyFill="1" applyBorder="1" applyAlignment="1">
      <alignment vertical="center"/>
    </xf>
    <xf numFmtId="49" fontId="5" fillId="33" borderId="21" xfId="0" applyNumberFormat="1" applyFont="1" applyFill="1" applyBorder="1" applyAlignment="1">
      <alignment horizontal="center" vertical="center"/>
    </xf>
    <xf numFmtId="0" fontId="5" fillId="33" borderId="22" xfId="0" applyFont="1" applyFill="1" applyBorder="1" applyAlignment="1">
      <alignment horizontal="center" vertical="center"/>
    </xf>
    <xf numFmtId="166" fontId="5" fillId="33" borderId="23" xfId="0" applyNumberFormat="1" applyFont="1" applyFill="1" applyBorder="1" applyAlignment="1">
      <alignment horizontal="center" vertical="center"/>
    </xf>
    <xf numFmtId="3" fontId="5" fillId="33" borderId="21" xfId="0" applyNumberFormat="1" applyFont="1" applyFill="1" applyBorder="1" applyAlignment="1">
      <alignment horizontal="center" vertical="center"/>
    </xf>
    <xf numFmtId="3" fontId="4" fillId="33" borderId="23" xfId="0" applyNumberFormat="1" applyFont="1" applyFill="1" applyBorder="1" applyAlignment="1">
      <alignment horizontal="center" vertical="center"/>
    </xf>
    <xf numFmtId="3" fontId="5" fillId="33" borderId="24" xfId="0" applyNumberFormat="1" applyFont="1" applyFill="1" applyBorder="1" applyAlignment="1">
      <alignment horizontal="center" vertical="center"/>
    </xf>
    <xf numFmtId="49" fontId="5" fillId="33" borderId="25" xfId="0" applyNumberFormat="1" applyFont="1" applyFill="1" applyBorder="1" applyAlignment="1">
      <alignment horizontal="center" vertical="center"/>
    </xf>
    <xf numFmtId="49" fontId="5" fillId="33" borderId="26" xfId="0" applyNumberFormat="1" applyFont="1" applyFill="1" applyBorder="1" applyAlignment="1">
      <alignment horizontal="center" vertical="center"/>
    </xf>
    <xf numFmtId="166" fontId="5" fillId="33" borderId="27" xfId="0" applyNumberFormat="1" applyFont="1" applyFill="1" applyBorder="1" applyAlignment="1">
      <alignment horizontal="center" vertical="center"/>
    </xf>
    <xf numFmtId="3" fontId="4" fillId="33" borderId="28" xfId="0" applyNumberFormat="1" applyFont="1" applyFill="1" applyBorder="1" applyAlignment="1">
      <alignment horizontal="center" vertical="center"/>
    </xf>
    <xf numFmtId="3" fontId="5" fillId="33" borderId="29" xfId="0" applyNumberFormat="1" applyFont="1" applyFill="1" applyBorder="1" applyAlignment="1">
      <alignment horizontal="center" vertical="center"/>
    </xf>
    <xf numFmtId="3" fontId="5" fillId="33" borderId="25" xfId="0" applyNumberFormat="1" applyFont="1" applyFill="1" applyBorder="1" applyAlignment="1">
      <alignment horizontal="center" vertical="center"/>
    </xf>
    <xf numFmtId="166" fontId="5" fillId="33" borderId="26" xfId="0" applyNumberFormat="1" applyFont="1" applyFill="1" applyBorder="1" applyAlignment="1">
      <alignment horizontal="center" vertical="center"/>
    </xf>
    <xf numFmtId="3" fontId="5" fillId="33" borderId="26" xfId="0" applyNumberFormat="1" applyFont="1" applyFill="1" applyBorder="1" applyAlignment="1">
      <alignment horizontal="center" vertical="center"/>
    </xf>
    <xf numFmtId="3" fontId="5" fillId="33" borderId="0" xfId="0" applyNumberFormat="1" applyFont="1" applyFill="1" applyBorder="1" applyAlignment="1" quotePrefix="1">
      <alignment horizontal="center"/>
    </xf>
    <xf numFmtId="3" fontId="4" fillId="33" borderId="0" xfId="0" applyNumberFormat="1" applyFont="1" applyFill="1" applyBorder="1" applyAlignment="1">
      <alignment horizontal="center"/>
    </xf>
    <xf numFmtId="3" fontId="4" fillId="33" borderId="30" xfId="0" applyNumberFormat="1" applyFont="1" applyFill="1" applyBorder="1" applyAlignment="1">
      <alignment horizontal="center" vertical="center"/>
    </xf>
    <xf numFmtId="0" fontId="5" fillId="33" borderId="31" xfId="0" applyFont="1" applyFill="1" applyBorder="1" applyAlignment="1">
      <alignment horizontal="center" vertical="center"/>
    </xf>
    <xf numFmtId="3" fontId="5" fillId="33" borderId="26" xfId="0" applyNumberFormat="1" applyFont="1" applyFill="1" applyBorder="1" applyAlignment="1" quotePrefix="1">
      <alignment horizontal="center" vertical="center"/>
    </xf>
    <xf numFmtId="0" fontId="5" fillId="33" borderId="32" xfId="0" applyFont="1" applyFill="1" applyBorder="1" applyAlignment="1">
      <alignment horizontal="center" vertical="center"/>
    </xf>
    <xf numFmtId="3" fontId="4" fillId="33" borderId="33" xfId="0" applyNumberFormat="1" applyFont="1" applyFill="1" applyBorder="1" applyAlignment="1">
      <alignment horizontal="center" vertical="center"/>
    </xf>
    <xf numFmtId="0" fontId="50" fillId="33" borderId="0" xfId="0" applyFont="1" applyFill="1" applyBorder="1" applyAlignment="1">
      <alignment horizontal="center"/>
    </xf>
    <xf numFmtId="0" fontId="51" fillId="33" borderId="0" xfId="0" applyFont="1" applyFill="1" applyBorder="1" applyAlignment="1">
      <alignment/>
    </xf>
    <xf numFmtId="43" fontId="5" fillId="0" borderId="28" xfId="46" applyFont="1" applyFill="1" applyBorder="1" applyAlignment="1">
      <alignment horizontal="center" vertical="center"/>
    </xf>
    <xf numFmtId="3" fontId="5" fillId="0" borderId="26" xfId="0" applyNumberFormat="1" applyFont="1" applyFill="1" applyBorder="1" applyAlignment="1">
      <alignment horizontal="center" vertical="center"/>
    </xf>
    <xf numFmtId="43" fontId="5" fillId="0" borderId="26" xfId="46" applyFont="1" applyFill="1" applyBorder="1" applyAlignment="1">
      <alignment horizontal="center" vertical="center"/>
    </xf>
    <xf numFmtId="0" fontId="4" fillId="33" borderId="0" xfId="0" applyFont="1" applyFill="1" applyBorder="1" applyAlignment="1">
      <alignment horizontal="center" vertical="center" wrapText="1"/>
    </xf>
    <xf numFmtId="0" fontId="10" fillId="33" borderId="34" xfId="0" applyFont="1" applyFill="1" applyBorder="1" applyAlignment="1">
      <alignment horizontal="center" vertical="center" wrapText="1"/>
    </xf>
    <xf numFmtId="0" fontId="4" fillId="33" borderId="35" xfId="0" applyFont="1" applyFill="1" applyBorder="1" applyAlignment="1">
      <alignment horizontal="center" vertical="center" wrapText="1"/>
    </xf>
    <xf numFmtId="0" fontId="10" fillId="33" borderId="35" xfId="0" applyFont="1" applyFill="1" applyBorder="1" applyAlignment="1">
      <alignment horizontal="center" vertical="center" wrapText="1"/>
    </xf>
    <xf numFmtId="0" fontId="10" fillId="33" borderId="36" xfId="0" applyFont="1" applyFill="1" applyBorder="1" applyAlignment="1">
      <alignment horizontal="center" vertical="center" wrapText="1"/>
    </xf>
    <xf numFmtId="3" fontId="5" fillId="33" borderId="37" xfId="0" applyNumberFormat="1" applyFont="1" applyFill="1" applyBorder="1" applyAlignment="1">
      <alignment horizontal="center" vertical="center"/>
    </xf>
    <xf numFmtId="3" fontId="4" fillId="33" borderId="21" xfId="0" applyNumberFormat="1" applyFont="1" applyFill="1" applyBorder="1" applyAlignment="1">
      <alignment horizontal="center" vertical="center"/>
    </xf>
    <xf numFmtId="1" fontId="5" fillId="33" borderId="26" xfId="0" applyNumberFormat="1" applyFont="1" applyFill="1" applyBorder="1" applyAlignment="1">
      <alignment horizontal="center" vertical="center"/>
    </xf>
    <xf numFmtId="1" fontId="12" fillId="33" borderId="26" xfId="0" applyNumberFormat="1" applyFont="1" applyFill="1" applyBorder="1" applyAlignment="1">
      <alignment horizontal="center" vertical="center"/>
    </xf>
    <xf numFmtId="4" fontId="5" fillId="33" borderId="26" xfId="0" applyNumberFormat="1" applyFont="1" applyFill="1" applyBorder="1" applyAlignment="1">
      <alignment horizontal="center" vertical="center"/>
    </xf>
    <xf numFmtId="0" fontId="4" fillId="33" borderId="26" xfId="0" applyFont="1" applyFill="1" applyBorder="1" applyAlignment="1">
      <alignment horizontal="center" vertical="center"/>
    </xf>
    <xf numFmtId="3" fontId="4" fillId="33" borderId="26" xfId="0" applyNumberFormat="1" applyFont="1" applyFill="1" applyBorder="1" applyAlignment="1" quotePrefix="1">
      <alignment horizontal="center" vertical="center"/>
    </xf>
    <xf numFmtId="0" fontId="52" fillId="33" borderId="0" xfId="0" applyFont="1" applyFill="1" applyBorder="1" applyAlignment="1">
      <alignment horizontal="center" vertical="center" wrapText="1"/>
    </xf>
    <xf numFmtId="3" fontId="11" fillId="33" borderId="26" xfId="0" applyNumberFormat="1" applyFont="1" applyFill="1" applyBorder="1" applyAlignment="1">
      <alignment horizontal="center" vertical="center"/>
    </xf>
    <xf numFmtId="0" fontId="5" fillId="33" borderId="38" xfId="0" applyFont="1" applyFill="1" applyBorder="1" applyAlignment="1">
      <alignment horizontal="center" vertical="center"/>
    </xf>
    <xf numFmtId="49" fontId="5" fillId="0" borderId="26" xfId="0" applyNumberFormat="1" applyFont="1" applyFill="1" applyBorder="1" applyAlignment="1">
      <alignment horizontal="center" vertical="center"/>
    </xf>
    <xf numFmtId="49" fontId="5" fillId="0" borderId="28" xfId="0" applyNumberFormat="1" applyFont="1" applyFill="1" applyBorder="1" applyAlignment="1">
      <alignment horizontal="center" vertical="center"/>
    </xf>
    <xf numFmtId="44" fontId="5" fillId="0" borderId="39" xfId="50" applyFont="1" applyFill="1" applyBorder="1" applyAlignment="1">
      <alignment horizontal="center" vertical="center"/>
    </xf>
    <xf numFmtId="44" fontId="5" fillId="0" borderId="28" xfId="50" applyFont="1" applyFill="1" applyBorder="1" applyAlignment="1">
      <alignment horizontal="center" vertical="center"/>
    </xf>
    <xf numFmtId="3" fontId="5" fillId="33" borderId="39" xfId="0" applyNumberFormat="1" applyFont="1" applyFill="1" applyBorder="1" applyAlignment="1">
      <alignment horizontal="center" vertical="center"/>
    </xf>
    <xf numFmtId="3" fontId="5" fillId="33" borderId="40" xfId="0" applyNumberFormat="1" applyFont="1" applyFill="1" applyBorder="1" applyAlignment="1">
      <alignment horizontal="center" vertical="center"/>
    </xf>
    <xf numFmtId="166" fontId="12" fillId="0" borderId="26" xfId="0" applyNumberFormat="1" applyFont="1" applyFill="1" applyBorder="1" applyAlignment="1">
      <alignment horizontal="center" vertical="center"/>
    </xf>
    <xf numFmtId="44" fontId="12" fillId="0" borderId="26" xfId="50" applyFont="1" applyFill="1" applyBorder="1" applyAlignment="1">
      <alignment horizontal="center" vertical="center"/>
    </xf>
    <xf numFmtId="44" fontId="5" fillId="0" borderId="26" xfId="50" applyFont="1" applyFill="1" applyBorder="1" applyAlignment="1">
      <alignment horizontal="center" vertical="center"/>
    </xf>
    <xf numFmtId="0" fontId="5" fillId="33" borderId="41" xfId="0" applyFont="1" applyFill="1" applyBorder="1" applyAlignment="1">
      <alignment horizontal="center" vertical="center"/>
    </xf>
    <xf numFmtId="0" fontId="4" fillId="33" borderId="34" xfId="0" applyFont="1" applyFill="1" applyBorder="1" applyAlignment="1">
      <alignment horizontal="center" vertical="center" wrapText="1"/>
    </xf>
    <xf numFmtId="0" fontId="7" fillId="33" borderId="36" xfId="0" applyFont="1" applyFill="1" applyBorder="1" applyAlignment="1">
      <alignment horizontal="center" vertical="center" wrapText="1"/>
    </xf>
    <xf numFmtId="166" fontId="5" fillId="33" borderId="25" xfId="0" applyNumberFormat="1" applyFont="1" applyFill="1" applyBorder="1" applyAlignment="1">
      <alignment horizontal="center" vertical="center"/>
    </xf>
    <xf numFmtId="49" fontId="5" fillId="33" borderId="20" xfId="0" applyNumberFormat="1" applyFont="1" applyFill="1" applyBorder="1" applyAlignment="1">
      <alignment horizontal="center" vertical="center"/>
    </xf>
    <xf numFmtId="49" fontId="5" fillId="33" borderId="39" xfId="0" applyNumberFormat="1" applyFont="1" applyFill="1" applyBorder="1" applyAlignment="1">
      <alignment horizontal="center" vertical="center"/>
    </xf>
    <xf numFmtId="49" fontId="5" fillId="33" borderId="28" xfId="0" applyNumberFormat="1" applyFont="1" applyFill="1" applyBorder="1" applyAlignment="1">
      <alignment horizontal="center" vertical="center"/>
    </xf>
    <xf numFmtId="49" fontId="5" fillId="33" borderId="42" xfId="0" applyNumberFormat="1" applyFont="1" applyFill="1" applyBorder="1" applyAlignment="1">
      <alignment horizontal="center" vertical="center"/>
    </xf>
    <xf numFmtId="49" fontId="5" fillId="33" borderId="43" xfId="0" applyNumberFormat="1" applyFont="1" applyFill="1" applyBorder="1" applyAlignment="1">
      <alignment horizontal="center" vertical="center"/>
    </xf>
    <xf numFmtId="49" fontId="5" fillId="33" borderId="44" xfId="0" applyNumberFormat="1" applyFont="1" applyFill="1" applyBorder="1" applyAlignment="1">
      <alignment horizontal="center" vertical="center"/>
    </xf>
    <xf numFmtId="166" fontId="5" fillId="33" borderId="39" xfId="0" applyNumberFormat="1" applyFont="1" applyFill="1" applyBorder="1" applyAlignment="1">
      <alignment horizontal="center" vertical="center"/>
    </xf>
    <xf numFmtId="166" fontId="5" fillId="33" borderId="28" xfId="0" applyNumberFormat="1" applyFont="1" applyFill="1" applyBorder="1" applyAlignment="1">
      <alignment horizontal="center" vertical="center"/>
    </xf>
    <xf numFmtId="166" fontId="12" fillId="0" borderId="39" xfId="0" applyNumberFormat="1" applyFont="1" applyFill="1" applyBorder="1" applyAlignment="1">
      <alignment horizontal="center" vertical="center"/>
    </xf>
    <xf numFmtId="166" fontId="12" fillId="0" borderId="28" xfId="0" applyNumberFormat="1" applyFont="1" applyFill="1" applyBorder="1" applyAlignment="1">
      <alignment horizontal="center" vertical="center"/>
    </xf>
    <xf numFmtId="4" fontId="12" fillId="0" borderId="39" xfId="0" applyNumberFormat="1" applyFont="1" applyFill="1" applyBorder="1" applyAlignment="1">
      <alignment horizontal="center" vertical="center"/>
    </xf>
    <xf numFmtId="44" fontId="12" fillId="0" borderId="28" xfId="50" applyFont="1" applyFill="1" applyBorder="1" applyAlignment="1">
      <alignment horizontal="center" vertical="center"/>
    </xf>
    <xf numFmtId="166" fontId="5" fillId="33" borderId="42" xfId="0" applyNumberFormat="1" applyFont="1" applyFill="1" applyBorder="1" applyAlignment="1">
      <alignment horizontal="center" vertical="center"/>
    </xf>
    <xf numFmtId="166" fontId="5" fillId="33" borderId="43" xfId="0" applyNumberFormat="1" applyFont="1" applyFill="1" applyBorder="1" applyAlignment="1">
      <alignment horizontal="center" vertical="center"/>
    </xf>
    <xf numFmtId="166" fontId="5" fillId="33" borderId="44" xfId="0" applyNumberFormat="1" applyFont="1" applyFill="1" applyBorder="1" applyAlignment="1">
      <alignment horizontal="center" vertical="center"/>
    </xf>
    <xf numFmtId="4" fontId="5" fillId="33" borderId="39" xfId="0" applyNumberFormat="1" applyFont="1" applyFill="1" applyBorder="1" applyAlignment="1">
      <alignment horizontal="center" vertical="center"/>
    </xf>
    <xf numFmtId="0" fontId="5" fillId="33" borderId="28" xfId="0" applyFont="1" applyFill="1" applyBorder="1" applyAlignment="1">
      <alignment horizontal="left"/>
    </xf>
    <xf numFmtId="3" fontId="5" fillId="0" borderId="39" xfId="0" applyNumberFormat="1" applyFont="1" applyFill="1" applyBorder="1" applyAlignment="1">
      <alignment horizontal="center" vertical="center"/>
    </xf>
    <xf numFmtId="3" fontId="5" fillId="33" borderId="42" xfId="0" applyNumberFormat="1" applyFont="1" applyFill="1" applyBorder="1" applyAlignment="1">
      <alignment horizontal="center" vertical="center"/>
    </xf>
    <xf numFmtId="3" fontId="5" fillId="33" borderId="43" xfId="0" applyNumberFormat="1" applyFont="1" applyFill="1" applyBorder="1" applyAlignment="1">
      <alignment horizontal="center" vertical="center"/>
    </xf>
    <xf numFmtId="166" fontId="5" fillId="33" borderId="29" xfId="0" applyNumberFormat="1" applyFont="1" applyFill="1" applyBorder="1" applyAlignment="1">
      <alignment horizontal="center" vertical="center"/>
    </xf>
    <xf numFmtId="49" fontId="5" fillId="33" borderId="29" xfId="0" applyNumberFormat="1" applyFont="1" applyFill="1" applyBorder="1" applyAlignment="1">
      <alignment horizontal="center" vertical="center"/>
    </xf>
    <xf numFmtId="49" fontId="5" fillId="33" borderId="27" xfId="0" applyNumberFormat="1" applyFont="1" applyFill="1" applyBorder="1" applyAlignment="1">
      <alignment horizontal="center" vertical="center"/>
    </xf>
    <xf numFmtId="166" fontId="5" fillId="0" borderId="26" xfId="50" applyNumberFormat="1" applyFont="1" applyFill="1" applyBorder="1" applyAlignment="1">
      <alignment horizontal="center" vertical="center"/>
    </xf>
    <xf numFmtId="164" fontId="5" fillId="33" borderId="26" xfId="0" applyNumberFormat="1" applyFont="1" applyFill="1" applyBorder="1" applyAlignment="1">
      <alignment horizontal="center" vertical="center"/>
    </xf>
    <xf numFmtId="166" fontId="12" fillId="33" borderId="26" xfId="0" applyNumberFormat="1" applyFont="1" applyFill="1" applyBorder="1" applyAlignment="1">
      <alignment horizontal="center" vertical="center"/>
    </xf>
    <xf numFmtId="3" fontId="12" fillId="33" borderId="26" xfId="0" applyNumberFormat="1" applyFont="1" applyFill="1" applyBorder="1" applyAlignment="1">
      <alignment horizontal="center" vertical="center"/>
    </xf>
    <xf numFmtId="0" fontId="7" fillId="33" borderId="12" xfId="0" applyFont="1" applyFill="1" applyBorder="1" applyAlignment="1">
      <alignment horizontal="center" vertical="center" wrapText="1"/>
    </xf>
    <xf numFmtId="0" fontId="10" fillId="33" borderId="10" xfId="0" applyFont="1" applyFill="1" applyBorder="1" applyAlignment="1">
      <alignment horizontal="center" vertical="center" wrapText="1"/>
    </xf>
    <xf numFmtId="0" fontId="10" fillId="33" borderId="11" xfId="0" applyFont="1" applyFill="1" applyBorder="1" applyAlignment="1">
      <alignment horizontal="center" vertical="center" wrapText="1"/>
    </xf>
    <xf numFmtId="49" fontId="5" fillId="33" borderId="24" xfId="0" applyNumberFormat="1" applyFont="1" applyFill="1" applyBorder="1" applyAlignment="1">
      <alignment horizontal="center" vertical="center"/>
    </xf>
    <xf numFmtId="49" fontId="5" fillId="33" borderId="23" xfId="0" applyNumberFormat="1" applyFont="1" applyFill="1" applyBorder="1" applyAlignment="1">
      <alignment horizontal="center" vertical="center"/>
    </xf>
    <xf numFmtId="0" fontId="5" fillId="36" borderId="28" xfId="0" applyFont="1" applyFill="1" applyBorder="1" applyAlignment="1">
      <alignment horizontal="center" vertical="center"/>
    </xf>
    <xf numFmtId="49" fontId="12" fillId="33" borderId="42" xfId="0" applyNumberFormat="1" applyFont="1" applyFill="1" applyBorder="1" applyAlignment="1">
      <alignment horizontal="center" vertical="center"/>
    </xf>
    <xf numFmtId="49" fontId="12" fillId="33" borderId="43" xfId="0" applyNumberFormat="1" applyFont="1" applyFill="1" applyBorder="1" applyAlignment="1">
      <alignment horizontal="center" vertical="center"/>
    </xf>
    <xf numFmtId="49" fontId="12" fillId="33" borderId="44" xfId="0" applyNumberFormat="1" applyFont="1" applyFill="1" applyBorder="1" applyAlignment="1">
      <alignment horizontal="center" vertical="center"/>
    </xf>
    <xf numFmtId="166" fontId="5" fillId="33" borderId="24" xfId="0" applyNumberFormat="1" applyFont="1" applyFill="1" applyBorder="1" applyAlignment="1">
      <alignment horizontal="center" vertical="center"/>
    </xf>
    <xf numFmtId="166" fontId="5" fillId="33" borderId="21" xfId="0" applyNumberFormat="1" applyFont="1" applyFill="1" applyBorder="1" applyAlignment="1">
      <alignment horizontal="center" vertical="center"/>
    </xf>
    <xf numFmtId="43" fontId="5" fillId="0" borderId="39" xfId="46" applyFont="1" applyFill="1" applyBorder="1" applyAlignment="1">
      <alignment horizontal="center" vertical="center"/>
    </xf>
    <xf numFmtId="164" fontId="5" fillId="33" borderId="39" xfId="0" applyNumberFormat="1" applyFont="1" applyFill="1" applyBorder="1" applyAlignment="1">
      <alignment horizontal="center" vertical="center"/>
    </xf>
    <xf numFmtId="166" fontId="12" fillId="33" borderId="42" xfId="0" applyNumberFormat="1" applyFont="1" applyFill="1" applyBorder="1" applyAlignment="1">
      <alignment horizontal="center" vertical="center"/>
    </xf>
    <xf numFmtId="166" fontId="12" fillId="33" borderId="43" xfId="0" applyNumberFormat="1" applyFont="1" applyFill="1" applyBorder="1" applyAlignment="1">
      <alignment horizontal="center" vertical="center"/>
    </xf>
    <xf numFmtId="166" fontId="12" fillId="33" borderId="44" xfId="0" applyNumberFormat="1" applyFont="1" applyFill="1" applyBorder="1" applyAlignment="1">
      <alignment horizontal="center" vertical="center"/>
    </xf>
    <xf numFmtId="1" fontId="5" fillId="33" borderId="39" xfId="0" applyNumberFormat="1" applyFont="1" applyFill="1" applyBorder="1" applyAlignment="1">
      <alignment horizontal="center" vertical="center"/>
    </xf>
    <xf numFmtId="1" fontId="12" fillId="33" borderId="39" xfId="0" applyNumberFormat="1" applyFont="1" applyFill="1" applyBorder="1" applyAlignment="1">
      <alignment horizontal="center" vertical="center"/>
    </xf>
    <xf numFmtId="0" fontId="5" fillId="33" borderId="28" xfId="0" applyFont="1" applyFill="1" applyBorder="1" applyAlignment="1">
      <alignment horizontal="left" vertical="top" wrapText="1"/>
    </xf>
    <xf numFmtId="0" fontId="5" fillId="36" borderId="28" xfId="0" applyFont="1" applyFill="1" applyBorder="1" applyAlignment="1">
      <alignment horizontal="left" vertical="top" wrapText="1"/>
    </xf>
    <xf numFmtId="0" fontId="12" fillId="0" borderId="39" xfId="0" applyFont="1" applyBorder="1" applyAlignment="1">
      <alignment horizontal="center" vertical="center"/>
    </xf>
    <xf numFmtId="3" fontId="12" fillId="33" borderId="42" xfId="0" applyNumberFormat="1" applyFont="1" applyFill="1" applyBorder="1" applyAlignment="1">
      <alignment horizontal="center" vertical="center"/>
    </xf>
    <xf numFmtId="3" fontId="12" fillId="33" borderId="43" xfId="0" applyNumberFormat="1" applyFont="1" applyFill="1" applyBorder="1" applyAlignment="1">
      <alignment horizontal="center" vertical="center"/>
    </xf>
    <xf numFmtId="3" fontId="5" fillId="0" borderId="26" xfId="0" applyNumberFormat="1" applyFont="1" applyFill="1" applyBorder="1" applyAlignment="1" quotePrefix="1">
      <alignment horizontal="center" vertical="center"/>
    </xf>
    <xf numFmtId="3" fontId="53" fillId="33" borderId="26" xfId="0" applyNumberFormat="1" applyFont="1" applyFill="1" applyBorder="1" applyAlignment="1">
      <alignment horizontal="center" vertical="center"/>
    </xf>
    <xf numFmtId="3" fontId="53" fillId="33" borderId="26" xfId="0" applyNumberFormat="1" applyFont="1" applyFill="1" applyBorder="1" applyAlignment="1" quotePrefix="1">
      <alignment horizontal="center" vertical="center"/>
    </xf>
    <xf numFmtId="49" fontId="5" fillId="33" borderId="38" xfId="0" applyNumberFormat="1" applyFont="1" applyFill="1" applyBorder="1" applyAlignment="1">
      <alignment horizontal="center" vertical="center"/>
    </xf>
    <xf numFmtId="0" fontId="5" fillId="33" borderId="24" xfId="0" applyFont="1" applyFill="1" applyBorder="1" applyAlignment="1">
      <alignment horizontal="center" vertical="center"/>
    </xf>
    <xf numFmtId="0" fontId="5" fillId="33" borderId="21" xfId="0" applyFont="1" applyFill="1" applyBorder="1" applyAlignment="1">
      <alignment horizontal="center" vertical="center"/>
    </xf>
    <xf numFmtId="3" fontId="5" fillId="33" borderId="28" xfId="0" applyNumberFormat="1" applyFont="1" applyFill="1" applyBorder="1" applyAlignment="1">
      <alignment horizontal="center" vertical="center"/>
    </xf>
    <xf numFmtId="3" fontId="4" fillId="0" borderId="28" xfId="0" applyNumberFormat="1" applyFont="1" applyFill="1" applyBorder="1" applyAlignment="1">
      <alignment horizontal="center" vertical="center"/>
    </xf>
    <xf numFmtId="3" fontId="53" fillId="33" borderId="42" xfId="0" applyNumberFormat="1" applyFont="1" applyFill="1" applyBorder="1" applyAlignment="1">
      <alignment horizontal="center" vertical="center"/>
    </xf>
    <xf numFmtId="3" fontId="53" fillId="33" borderId="43" xfId="0" applyNumberFormat="1" applyFont="1" applyFill="1" applyBorder="1" applyAlignment="1">
      <alignment horizontal="center" vertical="center"/>
    </xf>
    <xf numFmtId="3" fontId="5" fillId="0" borderId="39" xfId="0" applyNumberFormat="1" applyFont="1" applyFill="1" applyBorder="1" applyAlignment="1" quotePrefix="1">
      <alignment horizontal="center" vertical="center"/>
    </xf>
    <xf numFmtId="3" fontId="5" fillId="33" borderId="39" xfId="0" applyNumberFormat="1" applyFont="1" applyFill="1" applyBorder="1" applyAlignment="1" quotePrefix="1">
      <alignment horizontal="center" vertical="center"/>
    </xf>
    <xf numFmtId="3" fontId="54" fillId="33" borderId="28" xfId="0" applyNumberFormat="1" applyFont="1" applyFill="1" applyBorder="1" applyAlignment="1">
      <alignment horizontal="center" vertical="center"/>
    </xf>
    <xf numFmtId="3" fontId="53" fillId="33" borderId="42" xfId="0" applyNumberFormat="1" applyFont="1" applyFill="1" applyBorder="1" applyAlignment="1" quotePrefix="1">
      <alignment horizontal="center" vertical="center"/>
    </xf>
    <xf numFmtId="3" fontId="53" fillId="33" borderId="43" xfId="0" applyNumberFormat="1" applyFont="1" applyFill="1" applyBorder="1" applyAlignment="1" quotePrefix="1">
      <alignment horizontal="center" vertical="center"/>
    </xf>
    <xf numFmtId="0" fontId="55" fillId="0" borderId="42" xfId="0" applyFont="1" applyBorder="1" applyAlignment="1">
      <alignment horizontal="center" vertical="center"/>
    </xf>
    <xf numFmtId="0" fontId="55" fillId="0" borderId="43" xfId="0" applyFont="1" applyBorder="1" applyAlignment="1">
      <alignment horizontal="center" vertical="center"/>
    </xf>
    <xf numFmtId="3" fontId="4" fillId="33" borderId="0" xfId="0" applyNumberFormat="1" applyFont="1" applyFill="1" applyBorder="1" applyAlignment="1">
      <alignment horizontal="right"/>
    </xf>
    <xf numFmtId="0" fontId="0" fillId="0" borderId="39" xfId="0" applyFont="1" applyFill="1" applyBorder="1" applyAlignment="1">
      <alignment horizontal="center" vertical="center"/>
    </xf>
    <xf numFmtId="0" fontId="0" fillId="0" borderId="26" xfId="0" applyFont="1" applyFill="1" applyBorder="1" applyAlignment="1">
      <alignment horizontal="center" vertical="center"/>
    </xf>
    <xf numFmtId="3" fontId="54" fillId="33" borderId="44" xfId="0" applyNumberFormat="1" applyFont="1" applyFill="1" applyBorder="1" applyAlignment="1">
      <alignment horizontal="center" vertical="center"/>
    </xf>
    <xf numFmtId="49" fontId="5" fillId="33" borderId="38" xfId="0" applyNumberFormat="1" applyFont="1" applyFill="1" applyBorder="1" applyAlignment="1">
      <alignment horizontal="center" vertical="center" wrapText="1"/>
    </xf>
    <xf numFmtId="3" fontId="4" fillId="33" borderId="44" xfId="0" applyNumberFormat="1" applyFont="1" applyFill="1" applyBorder="1" applyAlignment="1">
      <alignment horizontal="center" vertical="center"/>
    </xf>
    <xf numFmtId="3" fontId="5" fillId="33" borderId="42" xfId="0" applyNumberFormat="1" applyFont="1" applyFill="1" applyBorder="1" applyAlignment="1" quotePrefix="1">
      <alignment horizontal="center" vertical="center"/>
    </xf>
    <xf numFmtId="3" fontId="5" fillId="33" borderId="43" xfId="0" applyNumberFormat="1" applyFont="1" applyFill="1" applyBorder="1" applyAlignment="1" quotePrefix="1">
      <alignment horizontal="center" vertical="center"/>
    </xf>
    <xf numFmtId="0" fontId="5" fillId="0" borderId="42" xfId="0" applyFont="1" applyBorder="1" applyAlignment="1">
      <alignment horizontal="center" vertical="center"/>
    </xf>
    <xf numFmtId="0" fontId="5" fillId="0" borderId="43" xfId="0" applyFont="1" applyBorder="1" applyAlignment="1">
      <alignment horizontal="center" vertical="center"/>
    </xf>
    <xf numFmtId="166" fontId="12" fillId="33" borderId="39" xfId="0" applyNumberFormat="1" applyFont="1" applyFill="1" applyBorder="1" applyAlignment="1">
      <alignment horizontal="center" vertical="center"/>
    </xf>
    <xf numFmtId="166" fontId="12" fillId="33" borderId="28" xfId="0" applyNumberFormat="1" applyFont="1" applyFill="1" applyBorder="1" applyAlignment="1">
      <alignment horizontal="center" vertical="center"/>
    </xf>
    <xf numFmtId="0" fontId="4" fillId="33" borderId="28" xfId="0" applyFont="1" applyFill="1" applyBorder="1" applyAlignment="1">
      <alignment horizontal="left" vertical="top" wrapText="1"/>
    </xf>
    <xf numFmtId="0" fontId="4" fillId="33" borderId="28" xfId="0" applyFont="1" applyFill="1" applyBorder="1" applyAlignment="1">
      <alignment horizontal="left" vertical="center" wrapText="1"/>
    </xf>
    <xf numFmtId="0" fontId="4" fillId="33" borderId="23" xfId="0" applyFont="1" applyFill="1" applyBorder="1" applyAlignment="1">
      <alignment horizontal="left" vertical="center" wrapText="1"/>
    </xf>
    <xf numFmtId="0" fontId="4" fillId="0" borderId="28" xfId="0" applyFont="1" applyFill="1" applyBorder="1" applyAlignment="1">
      <alignment horizontal="left" vertical="center" wrapText="1"/>
    </xf>
    <xf numFmtId="0" fontId="4" fillId="36" borderId="28" xfId="52" applyFont="1" applyFill="1" applyBorder="1" applyAlignment="1">
      <alignment horizontal="left" vertical="center" wrapText="1"/>
      <protection/>
    </xf>
    <xf numFmtId="0" fontId="11" fillId="0" borderId="28" xfId="0" applyFont="1" applyBorder="1" applyAlignment="1">
      <alignment horizontal="left" vertical="center" wrapText="1"/>
    </xf>
    <xf numFmtId="0" fontId="11" fillId="0" borderId="44" xfId="0" applyFont="1" applyBorder="1" applyAlignment="1">
      <alignment horizontal="left" vertical="center" wrapText="1"/>
    </xf>
    <xf numFmtId="0" fontId="4" fillId="0" borderId="28" xfId="0" applyFont="1" applyFill="1" applyBorder="1" applyAlignment="1">
      <alignment horizontal="justify" vertical="center" wrapText="1"/>
    </xf>
    <xf numFmtId="0" fontId="54" fillId="0" borderId="44" xfId="0" applyFont="1" applyBorder="1" applyAlignment="1">
      <alignment vertical="center" wrapText="1"/>
    </xf>
    <xf numFmtId="0" fontId="4" fillId="33" borderId="27" xfId="0" applyFont="1" applyFill="1" applyBorder="1" applyAlignment="1">
      <alignment horizontal="justify" vertical="center" wrapText="1"/>
    </xf>
    <xf numFmtId="0" fontId="4" fillId="33" borderId="45" xfId="0" applyFont="1" applyFill="1" applyBorder="1" applyAlignment="1">
      <alignment horizontal="center" vertical="center" wrapText="1"/>
    </xf>
    <xf numFmtId="0" fontId="56" fillId="0" borderId="0" xfId="0" applyFont="1" applyBorder="1" applyAlignment="1">
      <alignment vertical="center" wrapText="1"/>
    </xf>
    <xf numFmtId="0" fontId="4" fillId="33" borderId="28" xfId="0" applyFont="1" applyFill="1" applyBorder="1" applyAlignment="1">
      <alignment horizontal="left" vertical="center"/>
    </xf>
    <xf numFmtId="0" fontId="54" fillId="0" borderId="44" xfId="0" applyFont="1" applyBorder="1" applyAlignment="1">
      <alignment horizontal="left" vertical="center" wrapText="1"/>
    </xf>
    <xf numFmtId="0" fontId="0" fillId="0" borderId="26" xfId="0" applyBorder="1" applyAlignment="1">
      <alignment horizontal="center" vertical="center"/>
    </xf>
    <xf numFmtId="0" fontId="4" fillId="33" borderId="45" xfId="0" applyFont="1" applyFill="1" applyBorder="1" applyAlignment="1">
      <alignment horizontal="center" vertical="center"/>
    </xf>
    <xf numFmtId="0" fontId="4" fillId="33" borderId="46" xfId="0" applyFont="1" applyFill="1" applyBorder="1" applyAlignment="1">
      <alignment horizontal="center" vertical="center" wrapText="1"/>
    </xf>
    <xf numFmtId="3" fontId="5" fillId="33" borderId="44" xfId="0" applyNumberFormat="1" applyFont="1" applyFill="1" applyBorder="1" applyAlignment="1" quotePrefix="1">
      <alignment horizontal="center" vertical="center"/>
    </xf>
    <xf numFmtId="0" fontId="53" fillId="0" borderId="42" xfId="0" applyFont="1" applyBorder="1" applyAlignment="1">
      <alignment horizontal="center" vertical="center"/>
    </xf>
    <xf numFmtId="3" fontId="4" fillId="33" borderId="43" xfId="0" applyNumberFormat="1" applyFont="1" applyFill="1" applyBorder="1" applyAlignment="1" quotePrefix="1">
      <alignment horizontal="center" vertical="center"/>
    </xf>
    <xf numFmtId="3" fontId="5" fillId="33" borderId="47" xfId="0" applyNumberFormat="1" applyFont="1" applyFill="1" applyBorder="1" applyAlignment="1">
      <alignment horizontal="center" vertical="center"/>
    </xf>
    <xf numFmtId="0" fontId="4" fillId="33" borderId="44" xfId="0" applyFont="1" applyFill="1" applyBorder="1" applyAlignment="1">
      <alignment horizontal="left" vertical="center" wrapText="1"/>
    </xf>
    <xf numFmtId="0" fontId="0" fillId="0" borderId="43" xfId="0" applyBorder="1" applyAlignment="1">
      <alignment horizontal="center" vertical="center"/>
    </xf>
    <xf numFmtId="0" fontId="33" fillId="0" borderId="43" xfId="0" applyFont="1" applyBorder="1" applyAlignment="1">
      <alignment horizontal="center" vertical="center"/>
    </xf>
    <xf numFmtId="3" fontId="4" fillId="33" borderId="30" xfId="0" applyNumberFormat="1" applyFont="1" applyFill="1" applyBorder="1" applyAlignment="1" quotePrefix="1">
      <alignment horizontal="center" vertical="center"/>
    </xf>
    <xf numFmtId="3" fontId="4" fillId="33" borderId="48" xfId="0" applyNumberFormat="1" applyFont="1" applyFill="1" applyBorder="1" applyAlignment="1" quotePrefix="1">
      <alignment horizontal="center" vertical="center"/>
    </xf>
    <xf numFmtId="0" fontId="33" fillId="0" borderId="42" xfId="0" applyFont="1" applyBorder="1" applyAlignment="1">
      <alignment horizontal="center" vertical="center"/>
    </xf>
    <xf numFmtId="0" fontId="5" fillId="33" borderId="49" xfId="0" applyFont="1" applyFill="1" applyBorder="1" applyAlignment="1">
      <alignment horizontal="center" vertical="center"/>
    </xf>
    <xf numFmtId="0" fontId="0" fillId="0" borderId="39" xfId="0" applyBorder="1" applyAlignment="1">
      <alignment horizontal="center" vertical="center"/>
    </xf>
    <xf numFmtId="3" fontId="11" fillId="33" borderId="28" xfId="0" applyNumberFormat="1" applyFont="1" applyFill="1" applyBorder="1" applyAlignment="1">
      <alignment horizontal="center" vertical="center"/>
    </xf>
    <xf numFmtId="0" fontId="0" fillId="0" borderId="42" xfId="0" applyBorder="1" applyAlignment="1">
      <alignment horizontal="center" vertical="center"/>
    </xf>
    <xf numFmtId="3" fontId="11" fillId="33" borderId="44" xfId="0" applyNumberFormat="1" applyFont="1" applyFill="1" applyBorder="1" applyAlignment="1">
      <alignment horizontal="center" vertical="center"/>
    </xf>
    <xf numFmtId="0" fontId="4" fillId="33" borderId="23" xfId="0" applyFont="1" applyFill="1" applyBorder="1" applyAlignment="1">
      <alignment horizontal="center" vertical="center"/>
    </xf>
    <xf numFmtId="166" fontId="4" fillId="33" borderId="0" xfId="0" applyNumberFormat="1" applyFont="1" applyFill="1" applyBorder="1" applyAlignment="1">
      <alignment/>
    </xf>
    <xf numFmtId="0" fontId="3" fillId="35" borderId="50" xfId="0" applyFont="1" applyFill="1" applyBorder="1" applyAlignment="1">
      <alignment horizontal="left"/>
    </xf>
    <xf numFmtId="0" fontId="3" fillId="35" borderId="51" xfId="0" applyFont="1" applyFill="1" applyBorder="1" applyAlignment="1">
      <alignment horizontal="left"/>
    </xf>
    <xf numFmtId="0" fontId="3" fillId="35" borderId="52" xfId="0" applyFont="1" applyFill="1" applyBorder="1" applyAlignment="1">
      <alignment horizontal="left"/>
    </xf>
    <xf numFmtId="0" fontId="10" fillId="33" borderId="53" xfId="0" applyFont="1" applyFill="1" applyBorder="1" applyAlignment="1">
      <alignment horizontal="center" vertical="center" wrapText="1"/>
    </xf>
    <xf numFmtId="0" fontId="4" fillId="33" borderId="54" xfId="0" applyFont="1" applyFill="1" applyBorder="1" applyAlignment="1">
      <alignment horizontal="center" vertical="center" wrapText="1"/>
    </xf>
    <xf numFmtId="0" fontId="4" fillId="33" borderId="55" xfId="0" applyFont="1" applyFill="1" applyBorder="1" applyAlignment="1">
      <alignment horizontal="center" vertical="center" wrapText="1"/>
    </xf>
    <xf numFmtId="0" fontId="10" fillId="35" borderId="34" xfId="0" applyFont="1" applyFill="1" applyBorder="1" applyAlignment="1">
      <alignment horizontal="center" vertical="center" wrapText="1"/>
    </xf>
    <xf numFmtId="0" fontId="4" fillId="35" borderId="35" xfId="0" applyFont="1" applyFill="1" applyBorder="1" applyAlignment="1">
      <alignment horizontal="center" vertical="center"/>
    </xf>
    <xf numFmtId="0" fontId="4" fillId="35" borderId="36" xfId="0" applyFont="1" applyFill="1" applyBorder="1" applyAlignment="1">
      <alignment horizontal="center" vertical="center"/>
    </xf>
    <xf numFmtId="0" fontId="10" fillId="33" borderId="35" xfId="0" applyFont="1" applyFill="1" applyBorder="1" applyAlignment="1">
      <alignment horizontal="center" vertical="center" wrapText="1"/>
    </xf>
    <xf numFmtId="0" fontId="4" fillId="33" borderId="35" xfId="0" applyFont="1" applyFill="1" applyBorder="1" applyAlignment="1">
      <alignment horizontal="center" vertical="center" wrapText="1"/>
    </xf>
    <xf numFmtId="0" fontId="4" fillId="33" borderId="36" xfId="0" applyFont="1" applyFill="1" applyBorder="1" applyAlignment="1">
      <alignment horizontal="center" vertical="center" wrapText="1"/>
    </xf>
    <xf numFmtId="0" fontId="10" fillId="33" borderId="34" xfId="0" applyFont="1" applyFill="1" applyBorder="1" applyAlignment="1">
      <alignment horizontal="center" vertical="center" wrapText="1"/>
    </xf>
    <xf numFmtId="0" fontId="4" fillId="33" borderId="35" xfId="0" applyFont="1" applyFill="1" applyBorder="1" applyAlignment="1">
      <alignment horizontal="center" vertical="center"/>
    </xf>
    <xf numFmtId="0" fontId="4" fillId="33" borderId="36" xfId="0" applyFont="1" applyFill="1" applyBorder="1" applyAlignment="1">
      <alignment horizontal="center" vertical="center"/>
    </xf>
    <xf numFmtId="0" fontId="10" fillId="35" borderId="35" xfId="0" applyFont="1" applyFill="1" applyBorder="1" applyAlignment="1">
      <alignment horizontal="center" vertical="center" wrapText="1"/>
    </xf>
    <xf numFmtId="0" fontId="4" fillId="35" borderId="35" xfId="0" applyFont="1" applyFill="1" applyBorder="1" applyAlignment="1">
      <alignment horizontal="center" vertical="center" wrapText="1"/>
    </xf>
    <xf numFmtId="0" fontId="4" fillId="35" borderId="36" xfId="0" applyFont="1" applyFill="1" applyBorder="1" applyAlignment="1">
      <alignment horizontal="center" vertical="center" wrapText="1"/>
    </xf>
    <xf numFmtId="0" fontId="5" fillId="33" borderId="49" xfId="0" applyNumberFormat="1" applyFont="1" applyFill="1" applyBorder="1" applyAlignment="1">
      <alignment horizontal="left" vertical="top" wrapText="1"/>
    </xf>
    <xf numFmtId="0" fontId="0" fillId="0" borderId="56" xfId="0" applyNumberFormat="1" applyBorder="1" applyAlignment="1">
      <alignment/>
    </xf>
    <xf numFmtId="0" fontId="0" fillId="0" borderId="57" xfId="0" applyNumberFormat="1" applyBorder="1" applyAlignment="1">
      <alignment/>
    </xf>
    <xf numFmtId="0" fontId="5" fillId="33" borderId="49" xfId="0" applyFont="1" applyFill="1" applyBorder="1" applyAlignment="1">
      <alignment horizontal="left" vertical="top" wrapText="1"/>
    </xf>
    <xf numFmtId="0" fontId="5" fillId="33" borderId="56" xfId="0" applyFont="1" applyFill="1" applyBorder="1" applyAlignment="1">
      <alignment horizontal="left" vertical="top" wrapText="1"/>
    </xf>
    <xf numFmtId="0" fontId="5" fillId="33" borderId="57" xfId="0" applyFont="1" applyFill="1" applyBorder="1" applyAlignment="1">
      <alignment horizontal="left" vertical="top" wrapText="1"/>
    </xf>
    <xf numFmtId="0" fontId="4" fillId="35" borderId="34" xfId="0" applyFont="1" applyFill="1" applyBorder="1" applyAlignment="1">
      <alignment horizontal="center" vertical="center"/>
    </xf>
    <xf numFmtId="3" fontId="5" fillId="33" borderId="39" xfId="0" applyNumberFormat="1" applyFont="1" applyFill="1" applyBorder="1" applyAlignment="1">
      <alignment horizontal="center" vertical="center"/>
    </xf>
    <xf numFmtId="3" fontId="5" fillId="33" borderId="26" xfId="0" applyNumberFormat="1" applyFont="1" applyFill="1" applyBorder="1" applyAlignment="1">
      <alignment horizontal="center" vertical="center"/>
    </xf>
    <xf numFmtId="3" fontId="5" fillId="33" borderId="28" xfId="0" applyNumberFormat="1" applyFont="1" applyFill="1" applyBorder="1" applyAlignment="1">
      <alignment horizontal="center" vertical="center"/>
    </xf>
    <xf numFmtId="0" fontId="10" fillId="33" borderId="36" xfId="0" applyFont="1" applyFill="1" applyBorder="1" applyAlignment="1">
      <alignment horizontal="center" vertical="center" wrapText="1"/>
    </xf>
    <xf numFmtId="0" fontId="5" fillId="33" borderId="0" xfId="0" applyFont="1" applyFill="1" applyBorder="1" applyAlignment="1">
      <alignment horizontal="center" vertical="center"/>
    </xf>
    <xf numFmtId="49" fontId="5" fillId="33" borderId="0" xfId="0" applyNumberFormat="1" applyFont="1" applyFill="1" applyBorder="1" applyAlignment="1">
      <alignment horizontal="center" vertical="center"/>
    </xf>
    <xf numFmtId="43" fontId="5" fillId="0" borderId="42" xfId="46" applyFont="1" applyFill="1" applyBorder="1" applyAlignment="1">
      <alignment horizontal="center" vertical="center"/>
    </xf>
    <xf numFmtId="43" fontId="5" fillId="0" borderId="43" xfId="46" applyFont="1" applyFill="1" applyBorder="1" applyAlignment="1">
      <alignment horizontal="center" vertical="center"/>
    </xf>
    <xf numFmtId="43" fontId="5" fillId="0" borderId="44" xfId="46" applyFont="1" applyFill="1" applyBorder="1" applyAlignment="1">
      <alignment horizontal="center" vertical="center"/>
    </xf>
    <xf numFmtId="0" fontId="5" fillId="33" borderId="28" xfId="0" applyFont="1" applyFill="1" applyBorder="1" applyAlignment="1">
      <alignment horizontal="center" vertical="center"/>
    </xf>
    <xf numFmtId="3" fontId="5" fillId="0" borderId="42" xfId="0" applyNumberFormat="1" applyFont="1" applyFill="1" applyBorder="1" applyAlignment="1">
      <alignment horizontal="center" vertical="center"/>
    </xf>
    <xf numFmtId="3" fontId="5" fillId="0" borderId="43" xfId="0" applyNumberFormat="1" applyFont="1" applyFill="1" applyBorder="1" applyAlignment="1">
      <alignment horizontal="center" vertical="center"/>
    </xf>
    <xf numFmtId="0" fontId="4" fillId="33" borderId="44" xfId="0" applyFont="1" applyFill="1" applyBorder="1" applyAlignment="1">
      <alignment horizontal="left" vertical="top" wrapText="1"/>
    </xf>
    <xf numFmtId="3" fontId="4" fillId="33" borderId="0" xfId="0" applyNumberFormat="1" applyFont="1" applyFill="1" applyBorder="1" applyAlignment="1">
      <alignment horizontal="center" vertical="center"/>
    </xf>
    <xf numFmtId="3" fontId="5" fillId="33" borderId="0" xfId="0" applyNumberFormat="1" applyFont="1" applyFill="1" applyBorder="1" applyAlignment="1">
      <alignment horizontal="center" vertical="center"/>
    </xf>
    <xf numFmtId="3" fontId="5" fillId="33" borderId="42" xfId="0" applyNumberFormat="1" applyFont="1" applyFill="1" applyBorder="1" applyAlignment="1">
      <alignment horizontal="center" vertical="center"/>
    </xf>
    <xf numFmtId="3" fontId="5" fillId="33" borderId="43" xfId="0" applyNumberFormat="1" applyFont="1" applyFill="1" applyBorder="1" applyAlignment="1">
      <alignment horizontal="center" vertical="center"/>
    </xf>
    <xf numFmtId="3" fontId="5" fillId="33" borderId="44" xfId="0" applyNumberFormat="1" applyFont="1" applyFill="1" applyBorder="1" applyAlignment="1">
      <alignment horizontal="center" vertic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Moneda 2" xfId="50"/>
    <cellStyle name="Neutral" xfId="51"/>
    <cellStyle name="Normal_Xl0000062"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3" tint="0.39998000860214233"/>
  </sheetPr>
  <dimension ref="A1:AJ45"/>
  <sheetViews>
    <sheetView showGridLines="0" showZeros="0" view="pageBreakPreview" zoomScale="85" zoomScaleSheetLayoutView="85" zoomScalePageLayoutView="0" workbookViewId="0" topLeftCell="A1">
      <selection activeCell="F27" sqref="F27"/>
    </sheetView>
  </sheetViews>
  <sheetFormatPr defaultColWidth="11.421875" defaultRowHeight="15"/>
  <cols>
    <col min="1" max="1" width="15.00390625" style="12" customWidth="1"/>
    <col min="2" max="5" width="11.421875" style="12" customWidth="1"/>
    <col min="6" max="6" width="13.7109375" style="12" customWidth="1"/>
    <col min="7" max="8" width="11.421875" style="12" customWidth="1"/>
    <col min="9" max="11" width="15.7109375" style="12" customWidth="1"/>
    <col min="12" max="12" width="12.8515625" style="12" customWidth="1"/>
    <col min="13" max="13" width="13.00390625" style="12" customWidth="1"/>
    <col min="14" max="14" width="13.140625" style="12" customWidth="1"/>
    <col min="15" max="15" width="15.57421875" style="12" customWidth="1"/>
    <col min="16" max="17" width="11.421875" style="12" customWidth="1"/>
    <col min="18" max="18" width="15.57421875" style="12" bestFit="1" customWidth="1"/>
    <col min="19" max="16384" width="11.421875" style="12" customWidth="1"/>
  </cols>
  <sheetData>
    <row r="1" ht="15">
      <c r="A1" s="11" t="s">
        <v>11</v>
      </c>
    </row>
    <row r="2" ht="15">
      <c r="A2" s="11" t="s">
        <v>19</v>
      </c>
    </row>
    <row r="3" ht="15">
      <c r="A3" s="11"/>
    </row>
    <row r="4" spans="1:15" ht="15">
      <c r="A4" s="20" t="s">
        <v>24</v>
      </c>
      <c r="B4" s="196" t="s">
        <v>123</v>
      </c>
      <c r="C4" s="197"/>
      <c r="D4" s="197"/>
      <c r="E4" s="197"/>
      <c r="F4" s="197"/>
      <c r="G4" s="197"/>
      <c r="H4" s="197"/>
      <c r="I4" s="197"/>
      <c r="J4" s="197"/>
      <c r="K4" s="197"/>
      <c r="L4" s="197"/>
      <c r="M4" s="197"/>
      <c r="N4" s="197"/>
      <c r="O4" s="198"/>
    </row>
    <row r="5" spans="1:14" ht="4.5" customHeight="1">
      <c r="A5" s="13"/>
      <c r="B5" s="14"/>
      <c r="C5" s="14"/>
      <c r="D5" s="14"/>
      <c r="E5" s="14"/>
      <c r="F5" s="14"/>
      <c r="G5" s="14"/>
      <c r="H5" s="14"/>
      <c r="I5" s="14"/>
      <c r="J5" s="14"/>
      <c r="K5" s="14"/>
      <c r="L5" s="14"/>
      <c r="M5" s="14"/>
      <c r="N5" s="14"/>
    </row>
    <row r="6" spans="1:15" ht="15">
      <c r="A6" s="20" t="s">
        <v>25</v>
      </c>
      <c r="B6" s="196" t="s">
        <v>124</v>
      </c>
      <c r="C6" s="197"/>
      <c r="D6" s="197"/>
      <c r="E6" s="197"/>
      <c r="F6" s="197"/>
      <c r="G6" s="197"/>
      <c r="H6" s="197"/>
      <c r="I6" s="197"/>
      <c r="J6" s="197"/>
      <c r="K6" s="197"/>
      <c r="L6" s="197"/>
      <c r="M6" s="197"/>
      <c r="N6" s="197"/>
      <c r="O6" s="198"/>
    </row>
    <row r="7" ht="15">
      <c r="A7" s="11"/>
    </row>
    <row r="8" spans="1:15" s="1" customFormat="1" ht="12">
      <c r="A8" s="16" t="s">
        <v>12</v>
      </c>
      <c r="B8" s="16"/>
      <c r="C8" s="16"/>
      <c r="D8" s="16"/>
      <c r="E8" s="16"/>
      <c r="F8" s="16"/>
      <c r="G8" s="16"/>
      <c r="H8" s="16"/>
      <c r="I8" s="16"/>
      <c r="J8" s="16"/>
      <c r="K8" s="16"/>
      <c r="L8" s="16"/>
      <c r="M8" s="16"/>
      <c r="N8" s="16"/>
      <c r="O8" s="16"/>
    </row>
    <row r="9" spans="9:14" s="2" customFormat="1" ht="12.75" thickBot="1">
      <c r="I9" s="1"/>
      <c r="K9" s="1"/>
      <c r="M9" s="1"/>
      <c r="N9" s="1"/>
    </row>
    <row r="10" spans="1:16" s="2" customFormat="1" ht="32.25" customHeight="1" thickBot="1">
      <c r="A10" s="199" t="s">
        <v>26</v>
      </c>
      <c r="B10" s="211" t="s">
        <v>27</v>
      </c>
      <c r="C10" s="203"/>
      <c r="D10" s="203"/>
      <c r="E10" s="203"/>
      <c r="F10" s="203"/>
      <c r="G10" s="203"/>
      <c r="H10" s="204"/>
      <c r="I10" s="202" t="s">
        <v>28</v>
      </c>
      <c r="J10" s="203"/>
      <c r="K10" s="204"/>
      <c r="L10" s="202" t="s">
        <v>31</v>
      </c>
      <c r="M10" s="212"/>
      <c r="N10" s="212"/>
      <c r="O10" s="213"/>
      <c r="P10" s="8"/>
    </row>
    <row r="11" spans="1:15" s="2" customFormat="1" ht="53.25" customHeight="1" thickBot="1">
      <c r="A11" s="200"/>
      <c r="B11" s="80" t="s">
        <v>9</v>
      </c>
      <c r="C11" s="57" t="s">
        <v>0</v>
      </c>
      <c r="D11" s="57" t="s">
        <v>1</v>
      </c>
      <c r="E11" s="57" t="s">
        <v>2</v>
      </c>
      <c r="F11" s="57" t="s">
        <v>3</v>
      </c>
      <c r="G11" s="57" t="s">
        <v>4</v>
      </c>
      <c r="H11" s="81" t="s">
        <v>5</v>
      </c>
      <c r="I11" s="56" t="s">
        <v>41</v>
      </c>
      <c r="J11" s="58" t="s">
        <v>29</v>
      </c>
      <c r="K11" s="59" t="s">
        <v>30</v>
      </c>
      <c r="L11" s="56" t="s">
        <v>32</v>
      </c>
      <c r="M11" s="58" t="s">
        <v>33</v>
      </c>
      <c r="N11" s="58" t="s">
        <v>34</v>
      </c>
      <c r="O11" s="59" t="s">
        <v>35</v>
      </c>
    </row>
    <row r="12" spans="1:15" s="2" customFormat="1" ht="60">
      <c r="A12" s="46">
        <v>1</v>
      </c>
      <c r="B12" s="104" t="s">
        <v>54</v>
      </c>
      <c r="C12" s="35" t="s">
        <v>125</v>
      </c>
      <c r="D12" s="35" t="s">
        <v>56</v>
      </c>
      <c r="E12" s="35" t="s">
        <v>55</v>
      </c>
      <c r="F12" s="35" t="s">
        <v>58</v>
      </c>
      <c r="G12" s="35" t="s">
        <v>56</v>
      </c>
      <c r="H12" s="105" t="s">
        <v>62</v>
      </c>
      <c r="I12" s="103">
        <v>12539630</v>
      </c>
      <c r="J12" s="82">
        <v>13849800</v>
      </c>
      <c r="K12" s="37">
        <v>1713532.42</v>
      </c>
      <c r="L12" s="39">
        <v>13719</v>
      </c>
      <c r="M12" s="40">
        <v>10350</v>
      </c>
      <c r="N12" s="40">
        <v>6079</v>
      </c>
      <c r="O12" s="171" t="s">
        <v>126</v>
      </c>
    </row>
    <row r="13" spans="1:18" s="2" customFormat="1" ht="12">
      <c r="A13" s="46">
        <v>2</v>
      </c>
      <c r="B13" s="84" t="s">
        <v>54</v>
      </c>
      <c r="C13" s="36" t="s">
        <v>125</v>
      </c>
      <c r="D13" s="36" t="s">
        <v>56</v>
      </c>
      <c r="E13" s="36" t="s">
        <v>55</v>
      </c>
      <c r="F13" s="36" t="s">
        <v>58</v>
      </c>
      <c r="G13" s="36" t="s">
        <v>56</v>
      </c>
      <c r="H13" s="85" t="s">
        <v>127</v>
      </c>
      <c r="I13" s="91">
        <v>522796</v>
      </c>
      <c r="J13" s="76">
        <v>569774</v>
      </c>
      <c r="K13" s="92">
        <v>146482.7</v>
      </c>
      <c r="L13" s="98"/>
      <c r="M13" s="64"/>
      <c r="N13" s="64"/>
      <c r="O13" s="99"/>
      <c r="R13" s="195"/>
    </row>
    <row r="14" spans="1:15" s="2" customFormat="1" ht="12">
      <c r="A14" s="46">
        <v>3</v>
      </c>
      <c r="B14" s="84" t="s">
        <v>54</v>
      </c>
      <c r="C14" s="36" t="s">
        <v>125</v>
      </c>
      <c r="D14" s="36" t="s">
        <v>56</v>
      </c>
      <c r="E14" s="36" t="s">
        <v>55</v>
      </c>
      <c r="F14" s="36" t="s">
        <v>58</v>
      </c>
      <c r="G14" s="36" t="s">
        <v>56</v>
      </c>
      <c r="H14" s="85" t="s">
        <v>128</v>
      </c>
      <c r="I14" s="93">
        <v>446688</v>
      </c>
      <c r="J14" s="77">
        <v>682818</v>
      </c>
      <c r="K14" s="94">
        <v>100208</v>
      </c>
      <c r="L14" s="98"/>
      <c r="M14" s="64"/>
      <c r="N14" s="64"/>
      <c r="O14" s="99"/>
    </row>
    <row r="15" spans="1:15" s="2" customFormat="1" ht="12">
      <c r="A15" s="46">
        <v>4</v>
      </c>
      <c r="B15" s="84" t="s">
        <v>54</v>
      </c>
      <c r="C15" s="36" t="s">
        <v>125</v>
      </c>
      <c r="D15" s="36" t="s">
        <v>56</v>
      </c>
      <c r="E15" s="36" t="s">
        <v>55</v>
      </c>
      <c r="F15" s="36" t="s">
        <v>58</v>
      </c>
      <c r="G15" s="36" t="s">
        <v>56</v>
      </c>
      <c r="H15" s="85" t="s">
        <v>129</v>
      </c>
      <c r="I15" s="91">
        <v>929382</v>
      </c>
      <c r="J15" s="76">
        <v>1032322</v>
      </c>
      <c r="K15" s="92">
        <v>270672</v>
      </c>
      <c r="L15" s="98"/>
      <c r="M15" s="64"/>
      <c r="N15" s="64"/>
      <c r="O15" s="99"/>
    </row>
    <row r="16" spans="1:15" s="2" customFormat="1" ht="12">
      <c r="A16" s="46">
        <v>5</v>
      </c>
      <c r="B16" s="84" t="s">
        <v>54</v>
      </c>
      <c r="C16" s="36" t="s">
        <v>125</v>
      </c>
      <c r="D16" s="36" t="s">
        <v>56</v>
      </c>
      <c r="E16" s="36" t="s">
        <v>55</v>
      </c>
      <c r="F16" s="36" t="s">
        <v>58</v>
      </c>
      <c r="G16" s="36" t="s">
        <v>56</v>
      </c>
      <c r="H16" s="85" t="s">
        <v>130</v>
      </c>
      <c r="I16" s="91">
        <v>1339035</v>
      </c>
      <c r="J16" s="76">
        <v>1371090</v>
      </c>
      <c r="K16" s="92">
        <v>357161.69</v>
      </c>
      <c r="L16" s="98"/>
      <c r="M16" s="64"/>
      <c r="N16" s="64"/>
      <c r="O16" s="99"/>
    </row>
    <row r="17" spans="1:15" s="2" customFormat="1" ht="12">
      <c r="A17" s="46">
        <v>6</v>
      </c>
      <c r="B17" s="84" t="s">
        <v>54</v>
      </c>
      <c r="C17" s="36" t="s">
        <v>125</v>
      </c>
      <c r="D17" s="36" t="s">
        <v>56</v>
      </c>
      <c r="E17" s="36" t="s">
        <v>55</v>
      </c>
      <c r="F17" s="36" t="s">
        <v>58</v>
      </c>
      <c r="G17" s="36" t="s">
        <v>56</v>
      </c>
      <c r="H17" s="85" t="s">
        <v>131</v>
      </c>
      <c r="I17" s="91">
        <v>160058</v>
      </c>
      <c r="J17" s="76">
        <v>316794</v>
      </c>
      <c r="K17" s="92">
        <v>65064</v>
      </c>
      <c r="L17" s="98"/>
      <c r="M17" s="64"/>
      <c r="N17" s="64"/>
      <c r="O17" s="99"/>
    </row>
    <row r="18" spans="1:15" s="2" customFormat="1" ht="12">
      <c r="A18" s="46">
        <v>7</v>
      </c>
      <c r="B18" s="84" t="s">
        <v>54</v>
      </c>
      <c r="C18" s="36" t="s">
        <v>125</v>
      </c>
      <c r="D18" s="36" t="s">
        <v>56</v>
      </c>
      <c r="E18" s="36" t="s">
        <v>55</v>
      </c>
      <c r="F18" s="36" t="s">
        <v>58</v>
      </c>
      <c r="G18" s="36" t="s">
        <v>56</v>
      </c>
      <c r="H18" s="85" t="s">
        <v>132</v>
      </c>
      <c r="I18" s="91">
        <v>502473</v>
      </c>
      <c r="J18" s="76">
        <v>526153</v>
      </c>
      <c r="K18" s="92">
        <v>125030.63</v>
      </c>
      <c r="L18" s="98"/>
      <c r="M18" s="64"/>
      <c r="N18" s="64"/>
      <c r="O18" s="99"/>
    </row>
    <row r="19" spans="1:15" s="2" customFormat="1" ht="12">
      <c r="A19" s="46">
        <v>8</v>
      </c>
      <c r="B19" s="84" t="s">
        <v>54</v>
      </c>
      <c r="C19" s="36" t="s">
        <v>125</v>
      </c>
      <c r="D19" s="36" t="s">
        <v>56</v>
      </c>
      <c r="E19" s="36" t="s">
        <v>55</v>
      </c>
      <c r="F19" s="36" t="s">
        <v>58</v>
      </c>
      <c r="G19" s="36" t="s">
        <v>56</v>
      </c>
      <c r="H19" s="85" t="s">
        <v>87</v>
      </c>
      <c r="I19" s="91">
        <v>295720</v>
      </c>
      <c r="J19" s="76">
        <v>500097</v>
      </c>
      <c r="K19" s="92">
        <v>120192.82</v>
      </c>
      <c r="L19" s="98"/>
      <c r="M19" s="64"/>
      <c r="N19" s="64"/>
      <c r="O19" s="99"/>
    </row>
    <row r="20" spans="1:15" s="2" customFormat="1" ht="12">
      <c r="A20" s="46">
        <v>9</v>
      </c>
      <c r="B20" s="84" t="s">
        <v>54</v>
      </c>
      <c r="C20" s="36" t="s">
        <v>125</v>
      </c>
      <c r="D20" s="36" t="s">
        <v>56</v>
      </c>
      <c r="E20" s="36" t="s">
        <v>55</v>
      </c>
      <c r="F20" s="36" t="s">
        <v>58</v>
      </c>
      <c r="G20" s="36" t="s">
        <v>56</v>
      </c>
      <c r="H20" s="85" t="s">
        <v>133</v>
      </c>
      <c r="I20" s="91">
        <v>548996</v>
      </c>
      <c r="J20" s="76">
        <v>750271</v>
      </c>
      <c r="K20" s="92">
        <v>155084</v>
      </c>
      <c r="L20" s="98"/>
      <c r="M20" s="64"/>
      <c r="N20" s="64"/>
      <c r="O20" s="99"/>
    </row>
    <row r="21" spans="1:15" s="2" customFormat="1" ht="12">
      <c r="A21" s="46">
        <v>10</v>
      </c>
      <c r="B21" s="84" t="s">
        <v>54</v>
      </c>
      <c r="C21" s="36" t="s">
        <v>125</v>
      </c>
      <c r="D21" s="36" t="s">
        <v>56</v>
      </c>
      <c r="E21" s="36" t="s">
        <v>55</v>
      </c>
      <c r="F21" s="36" t="s">
        <v>58</v>
      </c>
      <c r="G21" s="36" t="s">
        <v>56</v>
      </c>
      <c r="H21" s="85" t="s">
        <v>134</v>
      </c>
      <c r="I21" s="91">
        <v>512780</v>
      </c>
      <c r="J21" s="76">
        <v>573692</v>
      </c>
      <c r="K21" s="92">
        <v>129832</v>
      </c>
      <c r="L21" s="98"/>
      <c r="M21" s="64"/>
      <c r="N21" s="64"/>
      <c r="O21" s="99"/>
    </row>
    <row r="22" spans="1:15" s="2" customFormat="1" ht="12">
      <c r="A22" s="46">
        <v>11</v>
      </c>
      <c r="B22" s="84" t="s">
        <v>54</v>
      </c>
      <c r="C22" s="36" t="s">
        <v>125</v>
      </c>
      <c r="D22" s="36" t="s">
        <v>56</v>
      </c>
      <c r="E22" s="36" t="s">
        <v>55</v>
      </c>
      <c r="F22" s="36" t="s">
        <v>58</v>
      </c>
      <c r="G22" s="36" t="s">
        <v>56</v>
      </c>
      <c r="H22" s="85" t="s">
        <v>110</v>
      </c>
      <c r="I22" s="91">
        <v>323630</v>
      </c>
      <c r="J22" s="76">
        <v>378140</v>
      </c>
      <c r="K22" s="92">
        <v>85323.97</v>
      </c>
      <c r="L22" s="98"/>
      <c r="M22" s="64"/>
      <c r="N22" s="64"/>
      <c r="O22" s="99"/>
    </row>
    <row r="23" spans="1:15" s="2" customFormat="1" ht="12">
      <c r="A23" s="46">
        <v>12</v>
      </c>
      <c r="B23" s="84" t="s">
        <v>54</v>
      </c>
      <c r="C23" s="36" t="s">
        <v>125</v>
      </c>
      <c r="D23" s="36" t="s">
        <v>56</v>
      </c>
      <c r="E23" s="36" t="s">
        <v>55</v>
      </c>
      <c r="F23" s="36" t="s">
        <v>58</v>
      </c>
      <c r="G23" s="36" t="s">
        <v>56</v>
      </c>
      <c r="H23" s="85" t="s">
        <v>135</v>
      </c>
      <c r="I23" s="91">
        <v>516364</v>
      </c>
      <c r="J23" s="76">
        <v>614094</v>
      </c>
      <c r="K23" s="92">
        <v>163359.13</v>
      </c>
      <c r="L23" s="98"/>
      <c r="M23" s="64"/>
      <c r="N23" s="64"/>
      <c r="O23" s="99"/>
    </row>
    <row r="24" spans="1:15" s="2" customFormat="1" ht="12">
      <c r="A24" s="46">
        <v>13</v>
      </c>
      <c r="B24" s="84" t="s">
        <v>54</v>
      </c>
      <c r="C24" s="36" t="s">
        <v>125</v>
      </c>
      <c r="D24" s="36" t="s">
        <v>56</v>
      </c>
      <c r="E24" s="36" t="s">
        <v>55</v>
      </c>
      <c r="F24" s="36" t="s">
        <v>58</v>
      </c>
      <c r="G24" s="36" t="s">
        <v>56</v>
      </c>
      <c r="H24" s="85" t="s">
        <v>76</v>
      </c>
      <c r="I24" s="91">
        <v>327212</v>
      </c>
      <c r="J24" s="76">
        <v>499802</v>
      </c>
      <c r="K24" s="92">
        <v>60932</v>
      </c>
      <c r="L24" s="98"/>
      <c r="M24" s="64"/>
      <c r="N24" s="64"/>
      <c r="O24" s="99"/>
    </row>
    <row r="25" spans="1:15" s="2" customFormat="1" ht="12">
      <c r="A25" s="46">
        <v>14</v>
      </c>
      <c r="B25" s="84" t="s">
        <v>54</v>
      </c>
      <c r="C25" s="36" t="s">
        <v>125</v>
      </c>
      <c r="D25" s="36" t="s">
        <v>56</v>
      </c>
      <c r="E25" s="36" t="s">
        <v>55</v>
      </c>
      <c r="F25" s="36" t="s">
        <v>58</v>
      </c>
      <c r="G25" s="36" t="s">
        <v>56</v>
      </c>
      <c r="H25" s="85" t="s">
        <v>136</v>
      </c>
      <c r="I25" s="91">
        <v>368238</v>
      </c>
      <c r="J25" s="76">
        <v>460792</v>
      </c>
      <c r="K25" s="92">
        <v>113280</v>
      </c>
      <c r="L25" s="98"/>
      <c r="M25" s="64"/>
      <c r="N25" s="64"/>
      <c r="O25" s="99"/>
    </row>
    <row r="26" spans="1:15" s="2" customFormat="1" ht="12">
      <c r="A26" s="46">
        <v>15</v>
      </c>
      <c r="B26" s="84" t="s">
        <v>54</v>
      </c>
      <c r="C26" s="36" t="s">
        <v>125</v>
      </c>
      <c r="D26" s="36" t="s">
        <v>56</v>
      </c>
      <c r="E26" s="36" t="s">
        <v>55</v>
      </c>
      <c r="F26" s="36" t="s">
        <v>58</v>
      </c>
      <c r="G26" s="36" t="s">
        <v>56</v>
      </c>
      <c r="H26" s="85" t="s">
        <v>137</v>
      </c>
      <c r="I26" s="91">
        <v>495302</v>
      </c>
      <c r="J26" s="76">
        <v>554662</v>
      </c>
      <c r="K26" s="92">
        <v>114049.05</v>
      </c>
      <c r="L26" s="98"/>
      <c r="M26" s="64"/>
      <c r="N26" s="64"/>
      <c r="O26" s="99"/>
    </row>
    <row r="27" spans="1:15" s="2" customFormat="1" ht="72">
      <c r="A27" s="46">
        <v>16</v>
      </c>
      <c r="B27" s="84" t="s">
        <v>54</v>
      </c>
      <c r="C27" s="36" t="s">
        <v>146</v>
      </c>
      <c r="D27" s="36" t="s">
        <v>56</v>
      </c>
      <c r="E27" s="36" t="s">
        <v>55</v>
      </c>
      <c r="F27" s="70" t="s">
        <v>57</v>
      </c>
      <c r="G27" s="36" t="s">
        <v>55</v>
      </c>
      <c r="H27" s="85" t="s">
        <v>62</v>
      </c>
      <c r="I27" s="72">
        <v>365213</v>
      </c>
      <c r="J27" s="78">
        <v>1065213</v>
      </c>
      <c r="K27" s="73">
        <f>231810.66</f>
        <v>231810.66</v>
      </c>
      <c r="L27" s="100">
        <v>27000</v>
      </c>
      <c r="M27" s="53">
        <v>27000</v>
      </c>
      <c r="N27" s="53">
        <f>4893</f>
        <v>4893</v>
      </c>
      <c r="O27" s="169" t="s">
        <v>147</v>
      </c>
    </row>
    <row r="28" spans="1:15" s="2" customFormat="1" ht="76.5" customHeight="1" thickBot="1">
      <c r="A28" s="79">
        <v>17</v>
      </c>
      <c r="B28" s="86" t="s">
        <v>54</v>
      </c>
      <c r="C28" s="87" t="s">
        <v>53</v>
      </c>
      <c r="D28" s="87" t="s">
        <v>56</v>
      </c>
      <c r="E28" s="87" t="s">
        <v>55</v>
      </c>
      <c r="F28" s="87" t="s">
        <v>74</v>
      </c>
      <c r="G28" s="87" t="s">
        <v>55</v>
      </c>
      <c r="H28" s="88" t="s">
        <v>62</v>
      </c>
      <c r="I28" s="95">
        <v>224250</v>
      </c>
      <c r="J28" s="96">
        <v>295410</v>
      </c>
      <c r="K28" s="97">
        <v>34014.7</v>
      </c>
      <c r="L28" s="101">
        <v>1560</v>
      </c>
      <c r="M28" s="102">
        <v>475</v>
      </c>
      <c r="N28" s="102">
        <v>300</v>
      </c>
      <c r="O28" s="170" t="s">
        <v>71</v>
      </c>
    </row>
    <row r="29" spans="13:14" s="2" customFormat="1" ht="12">
      <c r="M29" s="1"/>
      <c r="N29" s="1"/>
    </row>
    <row r="30" spans="1:15" s="2" customFormat="1" ht="12">
      <c r="A30" s="16" t="s">
        <v>13</v>
      </c>
      <c r="B30" s="16"/>
      <c r="C30" s="16"/>
      <c r="D30" s="16"/>
      <c r="E30" s="16"/>
      <c r="F30" s="16"/>
      <c r="G30" s="16"/>
      <c r="H30" s="16"/>
      <c r="I30" s="16"/>
      <c r="J30" s="16"/>
      <c r="K30" s="16"/>
      <c r="L30" s="16"/>
      <c r="M30" s="16"/>
      <c r="N30" s="16"/>
      <c r="O30" s="1"/>
    </row>
    <row r="31" spans="13:14" s="2" customFormat="1" ht="15.75" customHeight="1" thickBot="1">
      <c r="M31" s="1"/>
      <c r="N31" s="1"/>
    </row>
    <row r="32" spans="1:14" s="2" customFormat="1" ht="32.25" customHeight="1" thickBot="1">
      <c r="A32" s="220" t="s">
        <v>10</v>
      </c>
      <c r="B32" s="203"/>
      <c r="C32" s="203"/>
      <c r="D32" s="203"/>
      <c r="E32" s="203"/>
      <c r="F32" s="203"/>
      <c r="G32" s="203"/>
      <c r="H32" s="203"/>
      <c r="I32" s="203"/>
      <c r="J32" s="203"/>
      <c r="K32" s="203"/>
      <c r="L32" s="203"/>
      <c r="M32" s="203"/>
      <c r="N32" s="204"/>
    </row>
    <row r="33" spans="1:14" s="2" customFormat="1" ht="57" customHeight="1" thickBot="1">
      <c r="A33" s="199" t="s">
        <v>36</v>
      </c>
      <c r="B33" s="205" t="s">
        <v>42</v>
      </c>
      <c r="C33" s="206"/>
      <c r="D33" s="207"/>
      <c r="E33" s="208" t="s">
        <v>37</v>
      </c>
      <c r="F33" s="206"/>
      <c r="G33" s="206"/>
      <c r="H33" s="206"/>
      <c r="I33" s="207"/>
      <c r="J33" s="208" t="s">
        <v>38</v>
      </c>
      <c r="K33" s="209"/>
      <c r="L33" s="209"/>
      <c r="M33" s="209"/>
      <c r="N33" s="210"/>
    </row>
    <row r="34" spans="1:14" s="2" customFormat="1" ht="57" customHeight="1" thickBot="1">
      <c r="A34" s="201"/>
      <c r="B34" s="3" t="s">
        <v>6</v>
      </c>
      <c r="C34" s="4" t="s">
        <v>7</v>
      </c>
      <c r="D34" s="5" t="s">
        <v>8</v>
      </c>
      <c r="E34" s="6" t="s">
        <v>50</v>
      </c>
      <c r="F34" s="7" t="s">
        <v>51</v>
      </c>
      <c r="G34" s="7" t="s">
        <v>47</v>
      </c>
      <c r="H34" s="7" t="s">
        <v>48</v>
      </c>
      <c r="I34" s="5" t="s">
        <v>8</v>
      </c>
      <c r="J34" s="3" t="s">
        <v>20</v>
      </c>
      <c r="K34" s="4" t="s">
        <v>21</v>
      </c>
      <c r="L34" s="4" t="s">
        <v>22</v>
      </c>
      <c r="M34" s="4" t="s">
        <v>23</v>
      </c>
      <c r="N34" s="5" t="s">
        <v>8</v>
      </c>
    </row>
    <row r="35" spans="1:15" s="28" customFormat="1" ht="12">
      <c r="A35" s="154" t="s">
        <v>138</v>
      </c>
      <c r="B35" s="137">
        <v>2090</v>
      </c>
      <c r="C35" s="138">
        <v>3989</v>
      </c>
      <c r="D35" s="33">
        <f>SUM(B35:C35)</f>
        <v>6079</v>
      </c>
      <c r="E35" s="137">
        <v>1500</v>
      </c>
      <c r="F35" s="138">
        <v>3956</v>
      </c>
      <c r="G35" s="138">
        <v>600</v>
      </c>
      <c r="H35" s="138">
        <v>23</v>
      </c>
      <c r="I35" s="194">
        <f>SUM(E35:H35)</f>
        <v>6079</v>
      </c>
      <c r="J35" s="34">
        <v>1354</v>
      </c>
      <c r="K35" s="32">
        <v>0</v>
      </c>
      <c r="L35" s="32">
        <v>4</v>
      </c>
      <c r="M35" s="32">
        <v>4721</v>
      </c>
      <c r="N35" s="33">
        <f>SUM(J35:M35)</f>
        <v>6079</v>
      </c>
      <c r="O35" s="2"/>
    </row>
    <row r="36" spans="1:15" s="28" customFormat="1" ht="12">
      <c r="A36" s="46">
        <v>16</v>
      </c>
      <c r="B36" s="74">
        <f>4762</f>
        <v>4762</v>
      </c>
      <c r="C36" s="42">
        <f>131</f>
        <v>131</v>
      </c>
      <c r="D36" s="38">
        <f>SUM(B36:C36)</f>
        <v>4893</v>
      </c>
      <c r="E36" s="74"/>
      <c r="F36" s="42">
        <f>2202</f>
        <v>2202</v>
      </c>
      <c r="G36" s="42">
        <f>2691</f>
        <v>2691</v>
      </c>
      <c r="H36" s="42"/>
      <c r="I36" s="38">
        <f>SUM(E36:H36)</f>
        <v>4893</v>
      </c>
      <c r="J36" s="74">
        <f>429</f>
        <v>429</v>
      </c>
      <c r="K36" s="42">
        <f>101</f>
        <v>101</v>
      </c>
      <c r="L36" s="42">
        <f>10</f>
        <v>10</v>
      </c>
      <c r="M36" s="42">
        <f>4353</f>
        <v>4353</v>
      </c>
      <c r="N36" s="38">
        <f>SUM(J36:M36)</f>
        <v>4893</v>
      </c>
      <c r="O36" s="2"/>
    </row>
    <row r="37" spans="1:15" s="2" customFormat="1" ht="12.75" thickBot="1">
      <c r="A37" s="79">
        <v>17</v>
      </c>
      <c r="B37" s="101">
        <v>270</v>
      </c>
      <c r="C37" s="102">
        <v>30</v>
      </c>
      <c r="D37" s="155">
        <f>SUM(B37:C37)</f>
        <v>300</v>
      </c>
      <c r="E37" s="156">
        <v>0</v>
      </c>
      <c r="F37" s="102">
        <v>175</v>
      </c>
      <c r="G37" s="102">
        <v>125</v>
      </c>
      <c r="H37" s="157" t="s">
        <v>63</v>
      </c>
      <c r="I37" s="155">
        <f>SUM(E37:H37)</f>
        <v>300</v>
      </c>
      <c r="J37" s="158">
        <v>150</v>
      </c>
      <c r="K37" s="159">
        <v>6</v>
      </c>
      <c r="L37" s="159">
        <v>7</v>
      </c>
      <c r="M37" s="159">
        <v>137</v>
      </c>
      <c r="N37" s="155">
        <f>SUM(J37:M37)</f>
        <v>300</v>
      </c>
      <c r="O37" s="28"/>
    </row>
    <row r="38" spans="6:14" s="2" customFormat="1" ht="12">
      <c r="F38" s="55"/>
      <c r="M38" s="1"/>
      <c r="N38" s="1"/>
    </row>
    <row r="39" spans="1:15" s="2" customFormat="1" ht="12">
      <c r="A39" s="16" t="s">
        <v>14</v>
      </c>
      <c r="B39" s="16"/>
      <c r="C39" s="16"/>
      <c r="D39" s="16"/>
      <c r="E39" s="16"/>
      <c r="F39" s="16"/>
      <c r="G39" s="16"/>
      <c r="H39" s="16"/>
      <c r="I39" s="16"/>
      <c r="J39" s="16"/>
      <c r="K39" s="16"/>
      <c r="L39" s="16"/>
      <c r="M39" s="16"/>
      <c r="N39" s="16"/>
      <c r="O39" s="16"/>
    </row>
    <row r="40" spans="1:26" s="1" customFormat="1" ht="12.75" thickBot="1">
      <c r="A40" s="2"/>
      <c r="B40" s="2"/>
      <c r="C40" s="2"/>
      <c r="D40" s="2"/>
      <c r="E40" s="2"/>
      <c r="F40" s="2"/>
      <c r="G40" s="2"/>
      <c r="H40" s="2"/>
      <c r="I40" s="2"/>
      <c r="J40" s="2"/>
      <c r="K40" s="2"/>
      <c r="L40" s="2"/>
      <c r="M40" s="2"/>
      <c r="N40" s="2"/>
      <c r="O40" s="2"/>
      <c r="P40" s="2"/>
      <c r="Q40" s="2"/>
      <c r="R40" s="2"/>
      <c r="S40" s="2"/>
      <c r="T40" s="2"/>
      <c r="U40" s="2"/>
      <c r="V40" s="2"/>
      <c r="W40" s="2"/>
      <c r="X40" s="2"/>
      <c r="Y40" s="2"/>
      <c r="Z40" s="2"/>
    </row>
    <row r="41" spans="1:15" s="2" customFormat="1" ht="65.25" customHeight="1">
      <c r="A41" s="26" t="s">
        <v>39</v>
      </c>
      <c r="B41" s="17"/>
      <c r="C41" s="17"/>
      <c r="D41" s="17"/>
      <c r="E41" s="17"/>
      <c r="F41" s="17"/>
      <c r="G41" s="17"/>
      <c r="H41" s="17"/>
      <c r="I41" s="17"/>
      <c r="J41" s="17"/>
      <c r="K41" s="17"/>
      <c r="L41" s="17"/>
      <c r="M41" s="17"/>
      <c r="N41" s="17"/>
      <c r="O41" s="18"/>
    </row>
    <row r="42" spans="1:34" s="1" customFormat="1" ht="61.5" customHeight="1" thickBot="1">
      <c r="A42" s="214" t="s">
        <v>157</v>
      </c>
      <c r="B42" s="215"/>
      <c r="C42" s="215"/>
      <c r="D42" s="215"/>
      <c r="E42" s="215"/>
      <c r="F42" s="215"/>
      <c r="G42" s="215"/>
      <c r="H42" s="215"/>
      <c r="I42" s="215"/>
      <c r="J42" s="215"/>
      <c r="K42" s="215"/>
      <c r="L42" s="215"/>
      <c r="M42" s="215"/>
      <c r="N42" s="215"/>
      <c r="O42" s="216"/>
      <c r="P42" s="2"/>
      <c r="Q42" s="2"/>
      <c r="R42" s="2"/>
      <c r="S42" s="2"/>
      <c r="T42" s="2"/>
      <c r="U42" s="2"/>
      <c r="V42" s="2"/>
      <c r="W42" s="2"/>
      <c r="X42" s="2"/>
      <c r="Y42" s="2"/>
      <c r="Z42" s="2"/>
      <c r="AA42" s="2"/>
      <c r="AB42" s="2"/>
      <c r="AC42" s="2"/>
      <c r="AD42" s="2"/>
      <c r="AE42" s="2"/>
      <c r="AF42" s="2"/>
      <c r="AG42" s="2"/>
      <c r="AH42" s="2"/>
    </row>
    <row r="43" spans="1:36" s="1" customFormat="1" ht="12.75" thickBot="1">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row>
    <row r="44" spans="1:15" s="2" customFormat="1" ht="49.5" customHeight="1">
      <c r="A44" s="27" t="s">
        <v>40</v>
      </c>
      <c r="B44" s="19"/>
      <c r="C44" s="19"/>
      <c r="D44" s="19"/>
      <c r="E44" s="19"/>
      <c r="F44" s="19"/>
      <c r="G44" s="19"/>
      <c r="H44" s="19"/>
      <c r="I44" s="19"/>
      <c r="J44" s="19"/>
      <c r="K44" s="19"/>
      <c r="L44" s="19"/>
      <c r="M44" s="19"/>
      <c r="N44" s="19"/>
      <c r="O44" s="18"/>
    </row>
    <row r="45" spans="1:15" ht="47.25" customHeight="1" thickBot="1">
      <c r="A45" s="217" t="s">
        <v>153</v>
      </c>
      <c r="B45" s="218"/>
      <c r="C45" s="218"/>
      <c r="D45" s="218"/>
      <c r="E45" s="218"/>
      <c r="F45" s="218"/>
      <c r="G45" s="218"/>
      <c r="H45" s="218"/>
      <c r="I45" s="218"/>
      <c r="J45" s="218"/>
      <c r="K45" s="218"/>
      <c r="L45" s="218"/>
      <c r="M45" s="218"/>
      <c r="N45" s="218"/>
      <c r="O45" s="219"/>
    </row>
  </sheetData>
  <sheetProtection/>
  <mergeCells count="13">
    <mergeCell ref="A42:O42"/>
    <mergeCell ref="A45:O45"/>
    <mergeCell ref="A32:N32"/>
    <mergeCell ref="B4:O4"/>
    <mergeCell ref="B6:O6"/>
    <mergeCell ref="A10:A11"/>
    <mergeCell ref="A33:A34"/>
    <mergeCell ref="I10:K10"/>
    <mergeCell ref="B33:D33"/>
    <mergeCell ref="E33:I33"/>
    <mergeCell ref="J33:N33"/>
    <mergeCell ref="B10:H10"/>
    <mergeCell ref="L10:O10"/>
  </mergeCells>
  <dataValidations count="1">
    <dataValidation errorStyle="warning" type="whole" operator="equal" allowBlank="1" showInputMessage="1" showErrorMessage="1" errorTitle="Precaución" error="El total de la población beneficiada por edad debe ser igual al total de la población beneficiada por sexo" sqref="I36:I37">
      <formula1>D36</formula1>
    </dataValidation>
  </dataValidations>
  <printOptions horizontalCentered="1"/>
  <pageMargins left="0" right="0" top="0.5905511811023623" bottom="0.5905511811023623" header="0" footer="0"/>
  <pageSetup fitToHeight="10" horizontalDpi="600" verticalDpi="600" orientation="landscape" scale="69" r:id="rId1"/>
  <rowBreaks count="1" manualBreakCount="1">
    <brk id="38" max="14" man="1"/>
  </rowBreaks>
</worksheet>
</file>

<file path=xl/worksheets/sheet2.xml><?xml version="1.0" encoding="utf-8"?>
<worksheet xmlns="http://schemas.openxmlformats.org/spreadsheetml/2006/main" xmlns:r="http://schemas.openxmlformats.org/officeDocument/2006/relationships">
  <sheetPr>
    <tabColor theme="3" tint="0.39998000860214233"/>
  </sheetPr>
  <dimension ref="A1:AI125"/>
  <sheetViews>
    <sheetView showGridLines="0" showZeros="0" view="pageBreakPreview" zoomScaleSheetLayoutView="100" zoomScalePageLayoutView="0" workbookViewId="0" topLeftCell="A76">
      <selection activeCell="F27" sqref="F27"/>
    </sheetView>
  </sheetViews>
  <sheetFormatPr defaultColWidth="11.421875" defaultRowHeight="15"/>
  <cols>
    <col min="1" max="1" width="15.00390625" style="12" customWidth="1"/>
    <col min="2" max="5" width="11.421875" style="12" customWidth="1"/>
    <col min="6" max="6" width="13.7109375" style="12" customWidth="1"/>
    <col min="7" max="8" width="11.421875" style="12" customWidth="1"/>
    <col min="9" max="11" width="15.7109375" style="12" customWidth="1"/>
    <col min="12" max="12" width="12.8515625" style="12" customWidth="1"/>
    <col min="13" max="13" width="13.00390625" style="12" customWidth="1"/>
    <col min="14" max="14" width="13.140625" style="12" customWidth="1"/>
    <col min="15" max="15" width="26.57421875" style="12" customWidth="1"/>
    <col min="16" max="16384" width="11.421875" style="12" customWidth="1"/>
  </cols>
  <sheetData>
    <row r="1" ht="15">
      <c r="A1" s="11" t="s">
        <v>15</v>
      </c>
    </row>
    <row r="2" ht="15">
      <c r="A2" s="11" t="s">
        <v>16</v>
      </c>
    </row>
    <row r="3" ht="15">
      <c r="A3" s="11"/>
    </row>
    <row r="4" spans="1:15" ht="15">
      <c r="A4" s="20" t="s">
        <v>24</v>
      </c>
      <c r="B4" s="196" t="s">
        <v>123</v>
      </c>
      <c r="C4" s="197"/>
      <c r="D4" s="197"/>
      <c r="E4" s="197"/>
      <c r="F4" s="197"/>
      <c r="G4" s="197"/>
      <c r="H4" s="197"/>
      <c r="I4" s="197"/>
      <c r="J4" s="197"/>
      <c r="K4" s="197"/>
      <c r="L4" s="197"/>
      <c r="M4" s="197"/>
      <c r="N4" s="197"/>
      <c r="O4" s="198"/>
    </row>
    <row r="5" spans="1:14" ht="4.5" customHeight="1">
      <c r="A5" s="13"/>
      <c r="B5" s="14"/>
      <c r="C5" s="14"/>
      <c r="D5" s="14"/>
      <c r="E5" s="14"/>
      <c r="F5" s="14"/>
      <c r="G5" s="14"/>
      <c r="H5" s="14"/>
      <c r="I5" s="14"/>
      <c r="J5" s="14"/>
      <c r="K5" s="14"/>
      <c r="L5" s="14"/>
      <c r="M5" s="14"/>
      <c r="N5" s="14"/>
    </row>
    <row r="6" spans="1:15" ht="15">
      <c r="A6" s="20" t="s">
        <v>25</v>
      </c>
      <c r="B6" s="196" t="s">
        <v>124</v>
      </c>
      <c r="C6" s="197"/>
      <c r="D6" s="197"/>
      <c r="E6" s="197"/>
      <c r="F6" s="197"/>
      <c r="G6" s="197"/>
      <c r="H6" s="197"/>
      <c r="I6" s="197"/>
      <c r="J6" s="197"/>
      <c r="K6" s="197"/>
      <c r="L6" s="197"/>
      <c r="M6" s="197"/>
      <c r="N6" s="197"/>
      <c r="O6" s="198"/>
    </row>
    <row r="7" ht="15">
      <c r="A7" s="11"/>
    </row>
    <row r="8" spans="1:15" s="1" customFormat="1" ht="12">
      <c r="A8" s="16" t="s">
        <v>12</v>
      </c>
      <c r="B8" s="16"/>
      <c r="C8" s="16"/>
      <c r="D8" s="16"/>
      <c r="E8" s="16"/>
      <c r="F8" s="16"/>
      <c r="G8" s="16"/>
      <c r="H8" s="16"/>
      <c r="I8" s="16"/>
      <c r="J8" s="16"/>
      <c r="K8" s="16"/>
      <c r="L8" s="16"/>
      <c r="M8" s="16"/>
      <c r="N8" s="16"/>
      <c r="O8" s="16"/>
    </row>
    <row r="9" spans="9:14" s="2" customFormat="1" ht="12.75" thickBot="1">
      <c r="I9" s="1"/>
      <c r="K9" s="1"/>
      <c r="M9" s="1"/>
      <c r="N9" s="1"/>
    </row>
    <row r="10" spans="1:15" s="2" customFormat="1" ht="32.25" customHeight="1" thickBot="1">
      <c r="A10" s="199" t="s">
        <v>26</v>
      </c>
      <c r="B10" s="211" t="s">
        <v>27</v>
      </c>
      <c r="C10" s="203"/>
      <c r="D10" s="203"/>
      <c r="E10" s="203"/>
      <c r="F10" s="203"/>
      <c r="G10" s="203"/>
      <c r="H10" s="204"/>
      <c r="I10" s="202" t="s">
        <v>28</v>
      </c>
      <c r="J10" s="203"/>
      <c r="K10" s="204"/>
      <c r="L10" s="202" t="s">
        <v>31</v>
      </c>
      <c r="M10" s="212"/>
      <c r="N10" s="212"/>
      <c r="O10" s="213"/>
    </row>
    <row r="11" spans="1:15" s="2" customFormat="1" ht="53.25" customHeight="1" thickBot="1">
      <c r="A11" s="201"/>
      <c r="B11" s="6" t="s">
        <v>9</v>
      </c>
      <c r="C11" s="7" t="s">
        <v>0</v>
      </c>
      <c r="D11" s="7" t="s">
        <v>1</v>
      </c>
      <c r="E11" s="7" t="s">
        <v>2</v>
      </c>
      <c r="F11" s="7" t="s">
        <v>3</v>
      </c>
      <c r="G11" s="7" t="s">
        <v>4</v>
      </c>
      <c r="H11" s="110" t="s">
        <v>5</v>
      </c>
      <c r="I11" s="111" t="s">
        <v>41</v>
      </c>
      <c r="J11" s="112" t="s">
        <v>29</v>
      </c>
      <c r="K11" s="25" t="s">
        <v>30</v>
      </c>
      <c r="L11" s="56" t="s">
        <v>32</v>
      </c>
      <c r="M11" s="112" t="s">
        <v>33</v>
      </c>
      <c r="N11" s="112" t="s">
        <v>34</v>
      </c>
      <c r="O11" s="25" t="s">
        <v>35</v>
      </c>
    </row>
    <row r="12" spans="1:15" s="2" customFormat="1" ht="24">
      <c r="A12" s="69">
        <v>1</v>
      </c>
      <c r="B12" s="113" t="s">
        <v>54</v>
      </c>
      <c r="C12" s="29" t="s">
        <v>125</v>
      </c>
      <c r="D12" s="29" t="s">
        <v>56</v>
      </c>
      <c r="E12" s="29" t="s">
        <v>55</v>
      </c>
      <c r="F12" s="29" t="s">
        <v>58</v>
      </c>
      <c r="G12" s="29" t="s">
        <v>56</v>
      </c>
      <c r="H12" s="114" t="s">
        <v>62</v>
      </c>
      <c r="I12" s="119">
        <v>12539630</v>
      </c>
      <c r="J12" s="120">
        <v>13849800</v>
      </c>
      <c r="K12" s="31">
        <v>1713532.42</v>
      </c>
      <c r="L12" s="34">
        <v>13719</v>
      </c>
      <c r="M12" s="32">
        <v>10350</v>
      </c>
      <c r="N12" s="32">
        <v>6079</v>
      </c>
      <c r="O12" s="164" t="s">
        <v>126</v>
      </c>
    </row>
    <row r="13" spans="1:15" s="2" customFormat="1" ht="12">
      <c r="A13" s="46">
        <v>2</v>
      </c>
      <c r="B13" s="84" t="s">
        <v>54</v>
      </c>
      <c r="C13" s="36" t="s">
        <v>125</v>
      </c>
      <c r="D13" s="36" t="s">
        <v>56</v>
      </c>
      <c r="E13" s="36" t="s">
        <v>55</v>
      </c>
      <c r="F13" s="36" t="s">
        <v>58</v>
      </c>
      <c r="G13" s="36" t="s">
        <v>56</v>
      </c>
      <c r="H13" s="85" t="s">
        <v>127</v>
      </c>
      <c r="I13" s="91">
        <v>522796</v>
      </c>
      <c r="J13" s="76">
        <v>569774</v>
      </c>
      <c r="K13" s="92">
        <v>146482.7</v>
      </c>
      <c r="L13" s="98"/>
      <c r="M13" s="64"/>
      <c r="N13" s="64"/>
      <c r="O13" s="99"/>
    </row>
    <row r="14" spans="1:15" s="2" customFormat="1" ht="12">
      <c r="A14" s="46">
        <v>3</v>
      </c>
      <c r="B14" s="84" t="s">
        <v>54</v>
      </c>
      <c r="C14" s="36" t="s">
        <v>125</v>
      </c>
      <c r="D14" s="36" t="s">
        <v>56</v>
      </c>
      <c r="E14" s="36" t="s">
        <v>55</v>
      </c>
      <c r="F14" s="36" t="s">
        <v>58</v>
      </c>
      <c r="G14" s="36" t="s">
        <v>56</v>
      </c>
      <c r="H14" s="85" t="s">
        <v>128</v>
      </c>
      <c r="I14" s="93">
        <v>446688</v>
      </c>
      <c r="J14" s="77">
        <v>682818</v>
      </c>
      <c r="K14" s="94">
        <v>100208</v>
      </c>
      <c r="L14" s="98"/>
      <c r="M14" s="64"/>
      <c r="N14" s="64"/>
      <c r="O14" s="99"/>
    </row>
    <row r="15" spans="1:15" s="2" customFormat="1" ht="12">
      <c r="A15" s="46">
        <v>4</v>
      </c>
      <c r="B15" s="84" t="s">
        <v>54</v>
      </c>
      <c r="C15" s="36" t="s">
        <v>125</v>
      </c>
      <c r="D15" s="36" t="s">
        <v>56</v>
      </c>
      <c r="E15" s="36" t="s">
        <v>55</v>
      </c>
      <c r="F15" s="36" t="s">
        <v>58</v>
      </c>
      <c r="G15" s="36" t="s">
        <v>56</v>
      </c>
      <c r="H15" s="85" t="s">
        <v>129</v>
      </c>
      <c r="I15" s="91">
        <v>929382</v>
      </c>
      <c r="J15" s="76">
        <v>1032322</v>
      </c>
      <c r="K15" s="92">
        <v>270672</v>
      </c>
      <c r="L15" s="98"/>
      <c r="M15" s="64"/>
      <c r="N15" s="64"/>
      <c r="O15" s="99"/>
    </row>
    <row r="16" spans="1:15" s="2" customFormat="1" ht="12">
      <c r="A16" s="46">
        <v>5</v>
      </c>
      <c r="B16" s="84" t="s">
        <v>54</v>
      </c>
      <c r="C16" s="36" t="s">
        <v>125</v>
      </c>
      <c r="D16" s="36" t="s">
        <v>56</v>
      </c>
      <c r="E16" s="36" t="s">
        <v>55</v>
      </c>
      <c r="F16" s="36" t="s">
        <v>58</v>
      </c>
      <c r="G16" s="36" t="s">
        <v>56</v>
      </c>
      <c r="H16" s="85" t="s">
        <v>130</v>
      </c>
      <c r="I16" s="91">
        <v>1339035</v>
      </c>
      <c r="J16" s="76">
        <v>1371090</v>
      </c>
      <c r="K16" s="92">
        <v>357161.69</v>
      </c>
      <c r="L16" s="98"/>
      <c r="M16" s="64"/>
      <c r="N16" s="64"/>
      <c r="O16" s="99"/>
    </row>
    <row r="17" spans="1:15" s="2" customFormat="1" ht="12">
      <c r="A17" s="46">
        <v>6</v>
      </c>
      <c r="B17" s="84" t="s">
        <v>54</v>
      </c>
      <c r="C17" s="36" t="s">
        <v>125</v>
      </c>
      <c r="D17" s="36" t="s">
        <v>56</v>
      </c>
      <c r="E17" s="36" t="s">
        <v>55</v>
      </c>
      <c r="F17" s="36" t="s">
        <v>58</v>
      </c>
      <c r="G17" s="36" t="s">
        <v>56</v>
      </c>
      <c r="H17" s="85" t="s">
        <v>131</v>
      </c>
      <c r="I17" s="91">
        <v>160058</v>
      </c>
      <c r="J17" s="76">
        <v>316794</v>
      </c>
      <c r="K17" s="92">
        <v>65064</v>
      </c>
      <c r="L17" s="98"/>
      <c r="M17" s="64"/>
      <c r="N17" s="64"/>
      <c r="O17" s="99"/>
    </row>
    <row r="18" spans="1:15" s="2" customFormat="1" ht="12">
      <c r="A18" s="46">
        <v>7</v>
      </c>
      <c r="B18" s="84" t="s">
        <v>54</v>
      </c>
      <c r="C18" s="36" t="s">
        <v>125</v>
      </c>
      <c r="D18" s="36" t="s">
        <v>56</v>
      </c>
      <c r="E18" s="36" t="s">
        <v>55</v>
      </c>
      <c r="F18" s="36" t="s">
        <v>58</v>
      </c>
      <c r="G18" s="36" t="s">
        <v>56</v>
      </c>
      <c r="H18" s="85" t="s">
        <v>132</v>
      </c>
      <c r="I18" s="91">
        <v>502473</v>
      </c>
      <c r="J18" s="76">
        <v>526153</v>
      </c>
      <c r="K18" s="92">
        <v>125030.63</v>
      </c>
      <c r="L18" s="98"/>
      <c r="M18" s="64"/>
      <c r="N18" s="64"/>
      <c r="O18" s="99"/>
    </row>
    <row r="19" spans="1:15" s="2" customFormat="1" ht="12">
      <c r="A19" s="46">
        <v>8</v>
      </c>
      <c r="B19" s="84" t="s">
        <v>54</v>
      </c>
      <c r="C19" s="36" t="s">
        <v>125</v>
      </c>
      <c r="D19" s="36" t="s">
        <v>56</v>
      </c>
      <c r="E19" s="36" t="s">
        <v>55</v>
      </c>
      <c r="F19" s="36" t="s">
        <v>58</v>
      </c>
      <c r="G19" s="36" t="s">
        <v>56</v>
      </c>
      <c r="H19" s="85" t="s">
        <v>87</v>
      </c>
      <c r="I19" s="91">
        <v>295720</v>
      </c>
      <c r="J19" s="76">
        <v>500097</v>
      </c>
      <c r="K19" s="92">
        <v>120192.82</v>
      </c>
      <c r="L19" s="98"/>
      <c r="M19" s="64"/>
      <c r="N19" s="64"/>
      <c r="O19" s="99"/>
    </row>
    <row r="20" spans="1:15" s="2" customFormat="1" ht="12">
      <c r="A20" s="46">
        <v>9</v>
      </c>
      <c r="B20" s="84" t="s">
        <v>54</v>
      </c>
      <c r="C20" s="36" t="s">
        <v>125</v>
      </c>
      <c r="D20" s="36" t="s">
        <v>56</v>
      </c>
      <c r="E20" s="36" t="s">
        <v>55</v>
      </c>
      <c r="F20" s="36" t="s">
        <v>58</v>
      </c>
      <c r="G20" s="36" t="s">
        <v>56</v>
      </c>
      <c r="H20" s="85" t="s">
        <v>133</v>
      </c>
      <c r="I20" s="91">
        <v>548996</v>
      </c>
      <c r="J20" s="76">
        <v>750271</v>
      </c>
      <c r="K20" s="92">
        <v>155084</v>
      </c>
      <c r="L20" s="98"/>
      <c r="M20" s="64"/>
      <c r="N20" s="64"/>
      <c r="O20" s="99"/>
    </row>
    <row r="21" spans="1:15" s="2" customFormat="1" ht="12">
      <c r="A21" s="46">
        <v>10</v>
      </c>
      <c r="B21" s="84" t="s">
        <v>54</v>
      </c>
      <c r="C21" s="36" t="s">
        <v>125</v>
      </c>
      <c r="D21" s="36" t="s">
        <v>56</v>
      </c>
      <c r="E21" s="36" t="s">
        <v>55</v>
      </c>
      <c r="F21" s="36" t="s">
        <v>58</v>
      </c>
      <c r="G21" s="36" t="s">
        <v>56</v>
      </c>
      <c r="H21" s="85" t="s">
        <v>134</v>
      </c>
      <c r="I21" s="91">
        <v>512780</v>
      </c>
      <c r="J21" s="76">
        <v>573692</v>
      </c>
      <c r="K21" s="92">
        <v>129832</v>
      </c>
      <c r="L21" s="98"/>
      <c r="M21" s="64"/>
      <c r="N21" s="64"/>
      <c r="O21" s="99"/>
    </row>
    <row r="22" spans="1:15" s="2" customFormat="1" ht="12">
      <c r="A22" s="46">
        <v>11</v>
      </c>
      <c r="B22" s="84" t="s">
        <v>54</v>
      </c>
      <c r="C22" s="36" t="s">
        <v>125</v>
      </c>
      <c r="D22" s="36" t="s">
        <v>56</v>
      </c>
      <c r="E22" s="36" t="s">
        <v>55</v>
      </c>
      <c r="F22" s="36" t="s">
        <v>58</v>
      </c>
      <c r="G22" s="36" t="s">
        <v>56</v>
      </c>
      <c r="H22" s="85" t="s">
        <v>110</v>
      </c>
      <c r="I22" s="91">
        <v>323630</v>
      </c>
      <c r="J22" s="76">
        <v>378140</v>
      </c>
      <c r="K22" s="92">
        <v>85323.97</v>
      </c>
      <c r="L22" s="98"/>
      <c r="M22" s="64"/>
      <c r="N22" s="64"/>
      <c r="O22" s="99"/>
    </row>
    <row r="23" spans="1:15" s="2" customFormat="1" ht="12">
      <c r="A23" s="46">
        <v>12</v>
      </c>
      <c r="B23" s="84" t="s">
        <v>54</v>
      </c>
      <c r="C23" s="36" t="s">
        <v>125</v>
      </c>
      <c r="D23" s="36" t="s">
        <v>56</v>
      </c>
      <c r="E23" s="36" t="s">
        <v>55</v>
      </c>
      <c r="F23" s="36" t="s">
        <v>58</v>
      </c>
      <c r="G23" s="36" t="s">
        <v>56</v>
      </c>
      <c r="H23" s="85" t="s">
        <v>135</v>
      </c>
      <c r="I23" s="91">
        <v>516364</v>
      </c>
      <c r="J23" s="76">
        <v>614094</v>
      </c>
      <c r="K23" s="92">
        <v>163359.13</v>
      </c>
      <c r="L23" s="98"/>
      <c r="M23" s="64"/>
      <c r="N23" s="64"/>
      <c r="O23" s="99"/>
    </row>
    <row r="24" spans="1:15" s="2" customFormat="1" ht="12">
      <c r="A24" s="46">
        <v>13</v>
      </c>
      <c r="B24" s="84" t="s">
        <v>54</v>
      </c>
      <c r="C24" s="36" t="s">
        <v>125</v>
      </c>
      <c r="D24" s="36" t="s">
        <v>56</v>
      </c>
      <c r="E24" s="36" t="s">
        <v>55</v>
      </c>
      <c r="F24" s="36" t="s">
        <v>58</v>
      </c>
      <c r="G24" s="36" t="s">
        <v>56</v>
      </c>
      <c r="H24" s="85" t="s">
        <v>76</v>
      </c>
      <c r="I24" s="91">
        <v>327212</v>
      </c>
      <c r="J24" s="76">
        <v>499802</v>
      </c>
      <c r="K24" s="92">
        <v>60932</v>
      </c>
      <c r="L24" s="98"/>
      <c r="M24" s="64"/>
      <c r="N24" s="64"/>
      <c r="O24" s="99"/>
    </row>
    <row r="25" spans="1:15" s="2" customFormat="1" ht="12">
      <c r="A25" s="46">
        <v>14</v>
      </c>
      <c r="B25" s="84" t="s">
        <v>54</v>
      </c>
      <c r="C25" s="36" t="s">
        <v>125</v>
      </c>
      <c r="D25" s="36" t="s">
        <v>56</v>
      </c>
      <c r="E25" s="36" t="s">
        <v>55</v>
      </c>
      <c r="F25" s="36" t="s">
        <v>58</v>
      </c>
      <c r="G25" s="36" t="s">
        <v>56</v>
      </c>
      <c r="H25" s="85" t="s">
        <v>136</v>
      </c>
      <c r="I25" s="91">
        <v>368238</v>
      </c>
      <c r="J25" s="76">
        <v>460792</v>
      </c>
      <c r="K25" s="92">
        <v>113280</v>
      </c>
      <c r="L25" s="98"/>
      <c r="M25" s="64"/>
      <c r="N25" s="64"/>
      <c r="O25" s="99"/>
    </row>
    <row r="26" spans="1:15" s="2" customFormat="1" ht="12">
      <c r="A26" s="46">
        <v>15</v>
      </c>
      <c r="B26" s="84" t="s">
        <v>54</v>
      </c>
      <c r="C26" s="36" t="s">
        <v>125</v>
      </c>
      <c r="D26" s="36" t="s">
        <v>56</v>
      </c>
      <c r="E26" s="36" t="s">
        <v>55</v>
      </c>
      <c r="F26" s="36" t="s">
        <v>58</v>
      </c>
      <c r="G26" s="36" t="s">
        <v>56</v>
      </c>
      <c r="H26" s="85" t="s">
        <v>137</v>
      </c>
      <c r="I26" s="91">
        <v>495302</v>
      </c>
      <c r="J26" s="76">
        <v>554662</v>
      </c>
      <c r="K26" s="92">
        <v>114049.05</v>
      </c>
      <c r="L26" s="98"/>
      <c r="M26" s="64"/>
      <c r="N26" s="64"/>
      <c r="O26" s="99"/>
    </row>
    <row r="27" spans="1:15" s="2" customFormat="1" ht="36">
      <c r="A27" s="46">
        <v>16</v>
      </c>
      <c r="B27" s="84" t="s">
        <v>54</v>
      </c>
      <c r="C27" s="36" t="s">
        <v>125</v>
      </c>
      <c r="D27" s="36" t="s">
        <v>56</v>
      </c>
      <c r="E27" s="36" t="s">
        <v>55</v>
      </c>
      <c r="F27" s="36" t="s">
        <v>59</v>
      </c>
      <c r="G27" s="36" t="s">
        <v>56</v>
      </c>
      <c r="H27" s="85" t="s">
        <v>62</v>
      </c>
      <c r="I27" s="89">
        <v>34269584</v>
      </c>
      <c r="J27" s="41">
        <v>33314598</v>
      </c>
      <c r="K27" s="90">
        <v>6215553.99</v>
      </c>
      <c r="L27" s="126">
        <v>456</v>
      </c>
      <c r="M27" s="62">
        <v>315</v>
      </c>
      <c r="N27" s="62">
        <v>82</v>
      </c>
      <c r="O27" s="163" t="s">
        <v>139</v>
      </c>
    </row>
    <row r="28" spans="1:15" s="2" customFormat="1" ht="48">
      <c r="A28" s="46">
        <v>17</v>
      </c>
      <c r="B28" s="84" t="s">
        <v>54</v>
      </c>
      <c r="C28" s="36" t="s">
        <v>125</v>
      </c>
      <c r="D28" s="36" t="s">
        <v>56</v>
      </c>
      <c r="E28" s="36" t="s">
        <v>55</v>
      </c>
      <c r="F28" s="36" t="s">
        <v>57</v>
      </c>
      <c r="G28" s="36" t="s">
        <v>56</v>
      </c>
      <c r="H28" s="85" t="s">
        <v>62</v>
      </c>
      <c r="I28" s="160">
        <v>11398715</v>
      </c>
      <c r="J28" s="108">
        <v>11698715</v>
      </c>
      <c r="K28" s="161">
        <v>3126006.66</v>
      </c>
      <c r="L28" s="127">
        <v>670</v>
      </c>
      <c r="M28" s="63">
        <v>646</v>
      </c>
      <c r="N28" s="63">
        <v>105</v>
      </c>
      <c r="O28" s="163" t="s">
        <v>140</v>
      </c>
    </row>
    <row r="29" spans="1:15" s="2" customFormat="1" ht="48">
      <c r="A29" s="46">
        <v>18</v>
      </c>
      <c r="B29" s="84" t="s">
        <v>54</v>
      </c>
      <c r="C29" s="36" t="s">
        <v>125</v>
      </c>
      <c r="D29" s="36" t="s">
        <v>56</v>
      </c>
      <c r="E29" s="36" t="s">
        <v>55</v>
      </c>
      <c r="F29" s="36" t="s">
        <v>57</v>
      </c>
      <c r="G29" s="36" t="s">
        <v>56</v>
      </c>
      <c r="H29" s="85" t="s">
        <v>128</v>
      </c>
      <c r="I29" s="160">
        <v>1799949</v>
      </c>
      <c r="J29" s="108">
        <v>2147721</v>
      </c>
      <c r="K29" s="161">
        <v>501627.94</v>
      </c>
      <c r="L29" s="127">
        <v>198</v>
      </c>
      <c r="M29" s="63">
        <v>191</v>
      </c>
      <c r="N29" s="63">
        <v>56</v>
      </c>
      <c r="O29" s="163" t="s">
        <v>140</v>
      </c>
    </row>
    <row r="30" spans="1:15" s="2" customFormat="1" ht="24">
      <c r="A30" s="46">
        <v>19</v>
      </c>
      <c r="B30" s="84" t="s">
        <v>54</v>
      </c>
      <c r="C30" s="36" t="s">
        <v>125</v>
      </c>
      <c r="D30" s="36" t="s">
        <v>56</v>
      </c>
      <c r="E30" s="36" t="s">
        <v>55</v>
      </c>
      <c r="F30" s="36" t="s">
        <v>61</v>
      </c>
      <c r="G30" s="36" t="s">
        <v>56</v>
      </c>
      <c r="H30" s="85" t="s">
        <v>62</v>
      </c>
      <c r="I30" s="89">
        <v>1557606</v>
      </c>
      <c r="J30" s="41">
        <v>1557606</v>
      </c>
      <c r="K30" s="90">
        <v>455253.95</v>
      </c>
      <c r="L30" s="126">
        <v>2190</v>
      </c>
      <c r="M30" s="62">
        <v>1790</v>
      </c>
      <c r="N30" s="62">
        <v>522</v>
      </c>
      <c r="O30" s="163" t="s">
        <v>141</v>
      </c>
    </row>
    <row r="31" spans="1:15" s="2" customFormat="1" ht="36">
      <c r="A31" s="46">
        <v>20</v>
      </c>
      <c r="B31" s="84" t="s">
        <v>54</v>
      </c>
      <c r="C31" s="36" t="s">
        <v>125</v>
      </c>
      <c r="D31" s="36" t="s">
        <v>56</v>
      </c>
      <c r="E31" s="36" t="s">
        <v>55</v>
      </c>
      <c r="F31" s="36" t="s">
        <v>60</v>
      </c>
      <c r="G31" s="36" t="s">
        <v>56</v>
      </c>
      <c r="H31" s="85" t="s">
        <v>62</v>
      </c>
      <c r="I31" s="89">
        <v>837916</v>
      </c>
      <c r="J31" s="41">
        <v>837916</v>
      </c>
      <c r="K31" s="90">
        <v>246088.59</v>
      </c>
      <c r="L31" s="126">
        <v>186</v>
      </c>
      <c r="M31" s="62">
        <v>186</v>
      </c>
      <c r="N31" s="62">
        <v>28</v>
      </c>
      <c r="O31" s="163" t="s">
        <v>142</v>
      </c>
    </row>
    <row r="32" spans="1:15" s="2" customFormat="1" ht="12">
      <c r="A32" s="46">
        <v>21</v>
      </c>
      <c r="B32" s="84" t="s">
        <v>54</v>
      </c>
      <c r="C32" s="36" t="s">
        <v>75</v>
      </c>
      <c r="D32" s="36" t="s">
        <v>56</v>
      </c>
      <c r="E32" s="36" t="s">
        <v>55</v>
      </c>
      <c r="F32" s="36" t="s">
        <v>58</v>
      </c>
      <c r="G32" s="36"/>
      <c r="H32" s="85" t="s">
        <v>76</v>
      </c>
      <c r="I32" s="121">
        <v>633976</v>
      </c>
      <c r="J32" s="54">
        <v>633976</v>
      </c>
      <c r="K32" s="52">
        <v>165215.94</v>
      </c>
      <c r="L32" s="100"/>
      <c r="M32" s="53"/>
      <c r="N32" s="53"/>
      <c r="O32" s="128" t="s">
        <v>77</v>
      </c>
    </row>
    <row r="33" spans="1:15" s="2" customFormat="1" ht="48">
      <c r="A33" s="46">
        <v>22</v>
      </c>
      <c r="B33" s="84" t="s">
        <v>54</v>
      </c>
      <c r="C33" s="36" t="s">
        <v>75</v>
      </c>
      <c r="D33" s="36" t="s">
        <v>56</v>
      </c>
      <c r="E33" s="36" t="s">
        <v>55</v>
      </c>
      <c r="F33" s="36" t="s">
        <v>58</v>
      </c>
      <c r="G33" s="36"/>
      <c r="H33" s="85" t="s">
        <v>78</v>
      </c>
      <c r="I33" s="121">
        <v>785244</v>
      </c>
      <c r="J33" s="54">
        <v>785244</v>
      </c>
      <c r="K33" s="52">
        <v>145427.76</v>
      </c>
      <c r="L33" s="100">
        <v>250</v>
      </c>
      <c r="M33" s="53">
        <v>145</v>
      </c>
      <c r="N33" s="53">
        <v>0</v>
      </c>
      <c r="O33" s="162" t="s">
        <v>79</v>
      </c>
    </row>
    <row r="34" spans="1:15" s="2" customFormat="1" ht="72">
      <c r="A34" s="46">
        <v>23</v>
      </c>
      <c r="B34" s="84" t="s">
        <v>54</v>
      </c>
      <c r="C34" s="36" t="s">
        <v>75</v>
      </c>
      <c r="D34" s="36" t="s">
        <v>56</v>
      </c>
      <c r="E34" s="36" t="s">
        <v>55</v>
      </c>
      <c r="F34" s="36" t="s">
        <v>59</v>
      </c>
      <c r="G34" s="36"/>
      <c r="H34" s="85" t="s">
        <v>62</v>
      </c>
      <c r="I34" s="121">
        <v>5491955</v>
      </c>
      <c r="J34" s="54">
        <v>5536914</v>
      </c>
      <c r="K34" s="52">
        <v>1307293.77</v>
      </c>
      <c r="L34" s="100">
        <f>59342+7200</f>
        <v>66542</v>
      </c>
      <c r="M34" s="53">
        <f>52106+1119</f>
        <v>53225</v>
      </c>
      <c r="N34" s="53">
        <v>18366</v>
      </c>
      <c r="O34" s="162" t="s">
        <v>80</v>
      </c>
    </row>
    <row r="35" spans="1:15" s="2" customFormat="1" ht="12">
      <c r="A35" s="46">
        <v>24</v>
      </c>
      <c r="B35" s="84" t="s">
        <v>54</v>
      </c>
      <c r="C35" s="36" t="s">
        <v>75</v>
      </c>
      <c r="D35" s="36" t="s">
        <v>56</v>
      </c>
      <c r="E35" s="36" t="s">
        <v>55</v>
      </c>
      <c r="F35" s="36" t="s">
        <v>59</v>
      </c>
      <c r="G35" s="36"/>
      <c r="H35" s="85" t="s">
        <v>81</v>
      </c>
      <c r="I35" s="121">
        <v>1765088</v>
      </c>
      <c r="J35" s="54">
        <v>1765088</v>
      </c>
      <c r="K35" s="52">
        <v>354581.82</v>
      </c>
      <c r="L35" s="100">
        <v>29718</v>
      </c>
      <c r="M35" s="53">
        <v>20778</v>
      </c>
      <c r="N35" s="53">
        <v>6264</v>
      </c>
      <c r="O35" s="128" t="s">
        <v>82</v>
      </c>
    </row>
    <row r="36" spans="1:15" s="2" customFormat="1" ht="12">
      <c r="A36" s="46">
        <v>25</v>
      </c>
      <c r="B36" s="84" t="s">
        <v>54</v>
      </c>
      <c r="C36" s="36" t="s">
        <v>75</v>
      </c>
      <c r="D36" s="36" t="s">
        <v>56</v>
      </c>
      <c r="E36" s="36" t="s">
        <v>55</v>
      </c>
      <c r="F36" s="36" t="s">
        <v>59</v>
      </c>
      <c r="G36" s="36"/>
      <c r="H36" s="85" t="s">
        <v>83</v>
      </c>
      <c r="I36" s="121">
        <v>1474208</v>
      </c>
      <c r="J36" s="54">
        <v>1474208</v>
      </c>
      <c r="K36" s="52">
        <v>266781.36</v>
      </c>
      <c r="L36" s="100">
        <v>99913</v>
      </c>
      <c r="M36" s="53">
        <v>97061</v>
      </c>
      <c r="N36" s="53">
        <v>22288</v>
      </c>
      <c r="O36" s="128" t="s">
        <v>84</v>
      </c>
    </row>
    <row r="37" spans="1:15" s="2" customFormat="1" ht="12">
      <c r="A37" s="46">
        <v>26</v>
      </c>
      <c r="B37" s="84" t="s">
        <v>54</v>
      </c>
      <c r="C37" s="36" t="s">
        <v>75</v>
      </c>
      <c r="D37" s="36" t="s">
        <v>56</v>
      </c>
      <c r="E37" s="36" t="s">
        <v>55</v>
      </c>
      <c r="F37" s="36" t="s">
        <v>59</v>
      </c>
      <c r="G37" s="36"/>
      <c r="H37" s="85" t="s">
        <v>85</v>
      </c>
      <c r="I37" s="121">
        <v>6447761</v>
      </c>
      <c r="J37" s="54">
        <v>6178761</v>
      </c>
      <c r="K37" s="52">
        <v>1604599.22</v>
      </c>
      <c r="L37" s="100">
        <v>40000</v>
      </c>
      <c r="M37" s="53">
        <v>37000</v>
      </c>
      <c r="N37" s="53">
        <v>5321</v>
      </c>
      <c r="O37" s="128" t="s">
        <v>86</v>
      </c>
    </row>
    <row r="38" spans="1:15" s="2" customFormat="1" ht="12">
      <c r="A38" s="46">
        <v>27</v>
      </c>
      <c r="B38" s="84" t="s">
        <v>54</v>
      </c>
      <c r="C38" s="36" t="s">
        <v>75</v>
      </c>
      <c r="D38" s="36" t="s">
        <v>56</v>
      </c>
      <c r="E38" s="36" t="s">
        <v>55</v>
      </c>
      <c r="F38" s="36" t="s">
        <v>59</v>
      </c>
      <c r="G38" s="36"/>
      <c r="H38" s="85" t="s">
        <v>87</v>
      </c>
      <c r="I38" s="121">
        <v>1179875</v>
      </c>
      <c r="J38" s="54">
        <v>1179875</v>
      </c>
      <c r="K38" s="52">
        <v>165637.5</v>
      </c>
      <c r="L38" s="100">
        <v>70619</v>
      </c>
      <c r="M38" s="53">
        <v>86148</v>
      </c>
      <c r="N38" s="53">
        <v>21887</v>
      </c>
      <c r="O38" s="128" t="s">
        <v>88</v>
      </c>
    </row>
    <row r="39" spans="1:15" s="2" customFormat="1" ht="12">
      <c r="A39" s="46">
        <v>28</v>
      </c>
      <c r="B39" s="84" t="s">
        <v>54</v>
      </c>
      <c r="C39" s="36" t="s">
        <v>75</v>
      </c>
      <c r="D39" s="36" t="s">
        <v>56</v>
      </c>
      <c r="E39" s="36" t="s">
        <v>55</v>
      </c>
      <c r="F39" s="36" t="s">
        <v>59</v>
      </c>
      <c r="G39" s="36"/>
      <c r="H39" s="85" t="s">
        <v>89</v>
      </c>
      <c r="I39" s="121">
        <v>923904</v>
      </c>
      <c r="J39" s="54">
        <v>908944</v>
      </c>
      <c r="K39" s="52">
        <v>90361.5</v>
      </c>
      <c r="L39" s="100">
        <v>34989</v>
      </c>
      <c r="M39" s="53">
        <v>23947</v>
      </c>
      <c r="N39" s="53">
        <v>7211</v>
      </c>
      <c r="O39" s="128" t="s">
        <v>90</v>
      </c>
    </row>
    <row r="40" spans="1:15" s="2" customFormat="1" ht="12">
      <c r="A40" s="46">
        <v>29</v>
      </c>
      <c r="B40" s="84" t="s">
        <v>54</v>
      </c>
      <c r="C40" s="36" t="s">
        <v>75</v>
      </c>
      <c r="D40" s="36" t="s">
        <v>56</v>
      </c>
      <c r="E40" s="36" t="s">
        <v>55</v>
      </c>
      <c r="F40" s="36" t="s">
        <v>59</v>
      </c>
      <c r="G40" s="36"/>
      <c r="H40" s="85" t="s">
        <v>76</v>
      </c>
      <c r="I40" s="121">
        <v>10328532</v>
      </c>
      <c r="J40" s="54">
        <v>10285492</v>
      </c>
      <c r="K40" s="52">
        <v>2899796.76</v>
      </c>
      <c r="L40" s="100">
        <f>3542</f>
        <v>3542</v>
      </c>
      <c r="M40" s="53">
        <f>3542</f>
        <v>3542</v>
      </c>
      <c r="N40" s="53">
        <f>105</f>
        <v>105</v>
      </c>
      <c r="O40" s="128" t="s">
        <v>91</v>
      </c>
    </row>
    <row r="41" spans="1:15" s="2" customFormat="1" ht="12">
      <c r="A41" s="46">
        <v>30</v>
      </c>
      <c r="B41" s="84" t="s">
        <v>92</v>
      </c>
      <c r="C41" s="36" t="s">
        <v>92</v>
      </c>
      <c r="D41" s="36" t="s">
        <v>92</v>
      </c>
      <c r="E41" s="36" t="s">
        <v>92</v>
      </c>
      <c r="F41" s="36" t="s">
        <v>92</v>
      </c>
      <c r="G41" s="36"/>
      <c r="H41" s="85" t="s">
        <v>92</v>
      </c>
      <c r="I41" s="121"/>
      <c r="J41" s="54"/>
      <c r="K41" s="52"/>
      <c r="L41" s="100">
        <v>30191</v>
      </c>
      <c r="M41" s="53">
        <v>35000</v>
      </c>
      <c r="N41" s="53">
        <v>12258</v>
      </c>
      <c r="O41" s="128" t="s">
        <v>93</v>
      </c>
    </row>
    <row r="42" spans="1:15" s="2" customFormat="1" ht="12">
      <c r="A42" s="46">
        <v>31</v>
      </c>
      <c r="B42" s="84" t="s">
        <v>54</v>
      </c>
      <c r="C42" s="36" t="s">
        <v>75</v>
      </c>
      <c r="D42" s="36" t="s">
        <v>56</v>
      </c>
      <c r="E42" s="36" t="s">
        <v>55</v>
      </c>
      <c r="F42" s="36" t="s">
        <v>59</v>
      </c>
      <c r="G42" s="65"/>
      <c r="H42" s="115">
        <v>1704</v>
      </c>
      <c r="I42" s="121">
        <v>3204156</v>
      </c>
      <c r="J42" s="54">
        <v>3154156</v>
      </c>
      <c r="K42" s="52">
        <v>457765.43</v>
      </c>
      <c r="L42" s="100">
        <v>1754</v>
      </c>
      <c r="M42" s="53">
        <v>20000</v>
      </c>
      <c r="N42" s="53">
        <v>655</v>
      </c>
      <c r="O42" s="129" t="s">
        <v>94</v>
      </c>
    </row>
    <row r="43" spans="1:15" s="2" customFormat="1" ht="12">
      <c r="A43" s="46">
        <v>32</v>
      </c>
      <c r="B43" s="84" t="s">
        <v>54</v>
      </c>
      <c r="C43" s="36" t="s">
        <v>75</v>
      </c>
      <c r="D43" s="36" t="s">
        <v>56</v>
      </c>
      <c r="E43" s="36" t="s">
        <v>55</v>
      </c>
      <c r="F43" s="36" t="s">
        <v>59</v>
      </c>
      <c r="G43" s="36"/>
      <c r="H43" s="85" t="s">
        <v>95</v>
      </c>
      <c r="I43" s="121">
        <v>1005156</v>
      </c>
      <c r="J43" s="54">
        <v>1005156</v>
      </c>
      <c r="K43" s="52">
        <v>120549.5</v>
      </c>
      <c r="L43" s="100">
        <v>11835</v>
      </c>
      <c r="M43" s="53">
        <v>5104</v>
      </c>
      <c r="N43" s="53">
        <v>1516</v>
      </c>
      <c r="O43" s="128" t="s">
        <v>96</v>
      </c>
    </row>
    <row r="44" spans="1:15" s="2" customFormat="1" ht="12">
      <c r="A44" s="46">
        <v>33</v>
      </c>
      <c r="B44" s="84" t="s">
        <v>54</v>
      </c>
      <c r="C44" s="36" t="s">
        <v>75</v>
      </c>
      <c r="D44" s="36" t="s">
        <v>56</v>
      </c>
      <c r="E44" s="36" t="s">
        <v>55</v>
      </c>
      <c r="F44" s="36" t="s">
        <v>59</v>
      </c>
      <c r="G44" s="36"/>
      <c r="H44" s="85" t="s">
        <v>97</v>
      </c>
      <c r="I44" s="121">
        <v>2591195</v>
      </c>
      <c r="J44" s="54">
        <v>2573065</v>
      </c>
      <c r="K44" s="52">
        <v>609866.26</v>
      </c>
      <c r="L44" s="100">
        <v>53324</v>
      </c>
      <c r="M44" s="53">
        <v>34414</v>
      </c>
      <c r="N44" s="53">
        <v>11773</v>
      </c>
      <c r="O44" s="129" t="s">
        <v>98</v>
      </c>
    </row>
    <row r="45" spans="1:15" s="2" customFormat="1" ht="36">
      <c r="A45" s="46">
        <v>34</v>
      </c>
      <c r="B45" s="84" t="s">
        <v>54</v>
      </c>
      <c r="C45" s="36" t="s">
        <v>75</v>
      </c>
      <c r="D45" s="36" t="s">
        <v>56</v>
      </c>
      <c r="E45" s="36" t="s">
        <v>55</v>
      </c>
      <c r="F45" s="36" t="s">
        <v>57</v>
      </c>
      <c r="G45" s="36"/>
      <c r="H45" s="85" t="s">
        <v>62</v>
      </c>
      <c r="I45" s="121">
        <v>11316254</v>
      </c>
      <c r="J45" s="54">
        <v>11347979</v>
      </c>
      <c r="K45" s="52">
        <v>2245009.23</v>
      </c>
      <c r="L45" s="100">
        <f>75000+36500+45000+1</f>
        <v>156501</v>
      </c>
      <c r="M45" s="53">
        <f>80000+36500+45000+1</f>
        <v>161501</v>
      </c>
      <c r="N45" s="53">
        <f>15697+7220+9235</f>
        <v>32152</v>
      </c>
      <c r="O45" s="162" t="s">
        <v>99</v>
      </c>
    </row>
    <row r="46" spans="1:15" s="2" customFormat="1" ht="12">
      <c r="A46" s="46">
        <v>35</v>
      </c>
      <c r="B46" s="84" t="s">
        <v>92</v>
      </c>
      <c r="C46" s="36" t="s">
        <v>100</v>
      </c>
      <c r="D46" s="36" t="s">
        <v>92</v>
      </c>
      <c r="E46" s="36" t="s">
        <v>92</v>
      </c>
      <c r="F46" s="36" t="s">
        <v>92</v>
      </c>
      <c r="G46" s="36"/>
      <c r="H46" s="85" t="s">
        <v>92</v>
      </c>
      <c r="I46" s="121"/>
      <c r="J46" s="54"/>
      <c r="K46" s="52"/>
      <c r="L46" s="100">
        <v>30000</v>
      </c>
      <c r="M46" s="53">
        <v>30000</v>
      </c>
      <c r="N46" s="53">
        <v>3694</v>
      </c>
      <c r="O46" s="128" t="s">
        <v>101</v>
      </c>
    </row>
    <row r="47" spans="1:15" s="2" customFormat="1" ht="12">
      <c r="A47" s="46">
        <v>36</v>
      </c>
      <c r="B47" s="84" t="s">
        <v>92</v>
      </c>
      <c r="C47" s="36" t="s">
        <v>92</v>
      </c>
      <c r="D47" s="36" t="s">
        <v>92</v>
      </c>
      <c r="E47" s="36" t="s">
        <v>92</v>
      </c>
      <c r="F47" s="36" t="s">
        <v>92</v>
      </c>
      <c r="G47" s="36"/>
      <c r="H47" s="85" t="s">
        <v>92</v>
      </c>
      <c r="I47" s="121"/>
      <c r="J47" s="54"/>
      <c r="K47" s="52"/>
      <c r="L47" s="100">
        <v>108357</v>
      </c>
      <c r="M47" s="53">
        <v>91300</v>
      </c>
      <c r="N47" s="53">
        <v>20454</v>
      </c>
      <c r="O47" s="128" t="s">
        <v>102</v>
      </c>
    </row>
    <row r="48" spans="1:15" s="2" customFormat="1" ht="36">
      <c r="A48" s="46">
        <v>37</v>
      </c>
      <c r="B48" s="84" t="s">
        <v>54</v>
      </c>
      <c r="C48" s="36" t="s">
        <v>75</v>
      </c>
      <c r="D48" s="36" t="s">
        <v>56</v>
      </c>
      <c r="E48" s="36" t="s">
        <v>55</v>
      </c>
      <c r="F48" s="36" t="s">
        <v>57</v>
      </c>
      <c r="G48" s="36"/>
      <c r="H48" s="85" t="s">
        <v>103</v>
      </c>
      <c r="I48" s="121">
        <v>1421723</v>
      </c>
      <c r="J48" s="54">
        <v>1378910</v>
      </c>
      <c r="K48" s="52">
        <v>204670.07</v>
      </c>
      <c r="L48" s="100">
        <f>50000+30000+17000</f>
        <v>97000</v>
      </c>
      <c r="M48" s="53">
        <f>19758+18000+8230</f>
        <v>45988</v>
      </c>
      <c r="N48" s="53">
        <f>4530+3002+1530</f>
        <v>9062</v>
      </c>
      <c r="O48" s="128" t="s">
        <v>104</v>
      </c>
    </row>
    <row r="49" spans="1:15" s="2" customFormat="1" ht="12">
      <c r="A49" s="46">
        <v>38</v>
      </c>
      <c r="B49" s="84" t="s">
        <v>54</v>
      </c>
      <c r="C49" s="36" t="s">
        <v>75</v>
      </c>
      <c r="D49" s="36" t="s">
        <v>56</v>
      </c>
      <c r="E49" s="36" t="s">
        <v>55</v>
      </c>
      <c r="F49" s="36" t="s">
        <v>57</v>
      </c>
      <c r="G49" s="36"/>
      <c r="H49" s="85" t="s">
        <v>105</v>
      </c>
      <c r="I49" s="121">
        <v>274649</v>
      </c>
      <c r="J49" s="54">
        <v>260377</v>
      </c>
      <c r="K49" s="52">
        <v>34396.31</v>
      </c>
      <c r="L49" s="100">
        <v>6000</v>
      </c>
      <c r="M49" s="53">
        <v>2574</v>
      </c>
      <c r="N49" s="53">
        <v>131</v>
      </c>
      <c r="O49" s="128" t="s">
        <v>106</v>
      </c>
    </row>
    <row r="50" spans="1:15" s="2" customFormat="1" ht="12">
      <c r="A50" s="46">
        <v>39</v>
      </c>
      <c r="B50" s="84" t="s">
        <v>54</v>
      </c>
      <c r="C50" s="36" t="s">
        <v>75</v>
      </c>
      <c r="D50" s="36" t="s">
        <v>56</v>
      </c>
      <c r="E50" s="36" t="s">
        <v>55</v>
      </c>
      <c r="F50" s="36" t="s">
        <v>57</v>
      </c>
      <c r="G50" s="36"/>
      <c r="H50" s="85" t="s">
        <v>107</v>
      </c>
      <c r="I50" s="121">
        <v>174571</v>
      </c>
      <c r="J50" s="54">
        <v>160299</v>
      </c>
      <c r="K50" s="52">
        <v>17838.53</v>
      </c>
      <c r="L50" s="100">
        <v>8000</v>
      </c>
      <c r="M50" s="53">
        <v>8000</v>
      </c>
      <c r="N50" s="53">
        <v>520</v>
      </c>
      <c r="O50" s="128" t="s">
        <v>108</v>
      </c>
    </row>
    <row r="51" spans="1:15" s="2" customFormat="1" ht="12">
      <c r="A51" s="46">
        <v>40</v>
      </c>
      <c r="B51" s="84" t="s">
        <v>54</v>
      </c>
      <c r="C51" s="36" t="s">
        <v>75</v>
      </c>
      <c r="D51" s="36" t="s">
        <v>56</v>
      </c>
      <c r="E51" s="36" t="s">
        <v>55</v>
      </c>
      <c r="F51" s="36" t="s">
        <v>57</v>
      </c>
      <c r="G51" s="36"/>
      <c r="H51" s="85" t="s">
        <v>89</v>
      </c>
      <c r="I51" s="121">
        <v>72032</v>
      </c>
      <c r="J51" s="54">
        <v>72032</v>
      </c>
      <c r="K51" s="52">
        <v>23096</v>
      </c>
      <c r="L51" s="100"/>
      <c r="M51" s="53"/>
      <c r="N51" s="53"/>
      <c r="O51" s="129" t="s">
        <v>109</v>
      </c>
    </row>
    <row r="52" spans="1:15" s="2" customFormat="1" ht="12">
      <c r="A52" s="46">
        <v>41</v>
      </c>
      <c r="B52" s="84" t="s">
        <v>54</v>
      </c>
      <c r="C52" s="36" t="s">
        <v>75</v>
      </c>
      <c r="D52" s="36" t="s">
        <v>56</v>
      </c>
      <c r="E52" s="36" t="s">
        <v>55</v>
      </c>
      <c r="F52" s="36" t="s">
        <v>57</v>
      </c>
      <c r="G52" s="36"/>
      <c r="H52" s="85" t="s">
        <v>110</v>
      </c>
      <c r="I52" s="121">
        <v>67124</v>
      </c>
      <c r="J52" s="54">
        <v>67124</v>
      </c>
      <c r="K52" s="52">
        <v>21547</v>
      </c>
      <c r="L52" s="100"/>
      <c r="M52" s="53"/>
      <c r="N52" s="53"/>
      <c r="O52" s="129" t="s">
        <v>111</v>
      </c>
    </row>
    <row r="53" spans="1:15" s="2" customFormat="1" ht="12">
      <c r="A53" s="46">
        <v>42</v>
      </c>
      <c r="B53" s="84" t="s">
        <v>54</v>
      </c>
      <c r="C53" s="36" t="s">
        <v>75</v>
      </c>
      <c r="D53" s="36" t="s">
        <v>56</v>
      </c>
      <c r="E53" s="36" t="s">
        <v>55</v>
      </c>
      <c r="F53" s="36" t="s">
        <v>57</v>
      </c>
      <c r="G53" s="36"/>
      <c r="H53" s="85" t="s">
        <v>76</v>
      </c>
      <c r="I53" s="121">
        <v>1284249</v>
      </c>
      <c r="J53" s="54">
        <v>1384249</v>
      </c>
      <c r="K53" s="52">
        <v>140116.58</v>
      </c>
      <c r="L53" s="100">
        <v>1</v>
      </c>
      <c r="M53" s="53">
        <v>1800</v>
      </c>
      <c r="N53" s="53"/>
      <c r="O53" s="129" t="s">
        <v>112</v>
      </c>
    </row>
    <row r="54" spans="1:15" s="2" customFormat="1" ht="12">
      <c r="A54" s="46">
        <v>43</v>
      </c>
      <c r="B54" s="84" t="s">
        <v>54</v>
      </c>
      <c r="C54" s="36" t="s">
        <v>75</v>
      </c>
      <c r="D54" s="36" t="s">
        <v>56</v>
      </c>
      <c r="E54" s="36" t="s">
        <v>55</v>
      </c>
      <c r="F54" s="36" t="s">
        <v>57</v>
      </c>
      <c r="G54" s="36"/>
      <c r="H54" s="85" t="s">
        <v>78</v>
      </c>
      <c r="I54" s="121">
        <v>346609</v>
      </c>
      <c r="J54" s="54">
        <v>332337</v>
      </c>
      <c r="K54" s="52">
        <v>72267</v>
      </c>
      <c r="L54" s="100">
        <v>2780</v>
      </c>
      <c r="M54" s="53">
        <v>2780</v>
      </c>
      <c r="N54" s="53"/>
      <c r="O54" s="128" t="s">
        <v>113</v>
      </c>
    </row>
    <row r="55" spans="1:15" s="2" customFormat="1" ht="36">
      <c r="A55" s="46">
        <v>44</v>
      </c>
      <c r="B55" s="84" t="s">
        <v>54</v>
      </c>
      <c r="C55" s="36" t="s">
        <v>75</v>
      </c>
      <c r="D55" s="36" t="s">
        <v>56</v>
      </c>
      <c r="E55" s="36" t="s">
        <v>55</v>
      </c>
      <c r="F55" s="36" t="s">
        <v>61</v>
      </c>
      <c r="G55" s="36"/>
      <c r="H55" s="85" t="s">
        <v>62</v>
      </c>
      <c r="I55" s="121">
        <v>1108734</v>
      </c>
      <c r="J55" s="54">
        <v>1098734</v>
      </c>
      <c r="K55" s="52">
        <v>273877.79</v>
      </c>
      <c r="L55" s="100">
        <v>4955</v>
      </c>
      <c r="M55" s="53">
        <v>5607</v>
      </c>
      <c r="N55" s="53">
        <v>1362</v>
      </c>
      <c r="O55" s="162" t="s">
        <v>114</v>
      </c>
    </row>
    <row r="56" spans="1:15" s="2" customFormat="1" ht="24">
      <c r="A56" s="46">
        <v>45</v>
      </c>
      <c r="B56" s="84" t="s">
        <v>54</v>
      </c>
      <c r="C56" s="36" t="s">
        <v>75</v>
      </c>
      <c r="D56" s="36" t="s">
        <v>56</v>
      </c>
      <c r="E56" s="36" t="s">
        <v>55</v>
      </c>
      <c r="F56" s="36" t="s">
        <v>60</v>
      </c>
      <c r="G56" s="36"/>
      <c r="H56" s="85" t="s">
        <v>62</v>
      </c>
      <c r="I56" s="121">
        <v>5864415</v>
      </c>
      <c r="J56" s="54">
        <v>5854535</v>
      </c>
      <c r="K56" s="52">
        <v>1260726.42</v>
      </c>
      <c r="L56" s="100">
        <f>47520+43000+18920</f>
        <v>109440</v>
      </c>
      <c r="M56" s="53">
        <f>39040+43000+18900</f>
        <v>100940</v>
      </c>
      <c r="N56" s="53">
        <f>6979+7867</f>
        <v>14846</v>
      </c>
      <c r="O56" s="162" t="s">
        <v>115</v>
      </c>
    </row>
    <row r="57" spans="1:15" s="2" customFormat="1" ht="24">
      <c r="A57" s="46">
        <v>46</v>
      </c>
      <c r="B57" s="84" t="s">
        <v>54</v>
      </c>
      <c r="C57" s="36" t="s">
        <v>75</v>
      </c>
      <c r="D57" s="36" t="s">
        <v>56</v>
      </c>
      <c r="E57" s="36" t="s">
        <v>55</v>
      </c>
      <c r="F57" s="36" t="s">
        <v>74</v>
      </c>
      <c r="G57" s="36"/>
      <c r="H57" s="85" t="s">
        <v>76</v>
      </c>
      <c r="I57" s="121">
        <v>20447945</v>
      </c>
      <c r="J57" s="54">
        <v>20447945</v>
      </c>
      <c r="K57" s="52">
        <v>5285506.15</v>
      </c>
      <c r="L57" s="100">
        <v>175778</v>
      </c>
      <c r="M57" s="53">
        <v>175778</v>
      </c>
      <c r="N57" s="53">
        <v>60481</v>
      </c>
      <c r="O57" s="162" t="s">
        <v>116</v>
      </c>
    </row>
    <row r="58" spans="1:15" s="2" customFormat="1" ht="24">
      <c r="A58" s="46">
        <v>47</v>
      </c>
      <c r="B58" s="84" t="s">
        <v>54</v>
      </c>
      <c r="C58" s="36" t="s">
        <v>75</v>
      </c>
      <c r="D58" s="36" t="s">
        <v>56</v>
      </c>
      <c r="E58" s="36" t="s">
        <v>55</v>
      </c>
      <c r="F58" s="36" t="s">
        <v>117</v>
      </c>
      <c r="G58" s="36"/>
      <c r="H58" s="85" t="s">
        <v>62</v>
      </c>
      <c r="I58" s="121">
        <v>10335886</v>
      </c>
      <c r="J58" s="54">
        <v>10335886</v>
      </c>
      <c r="K58" s="52">
        <v>2383484.95</v>
      </c>
      <c r="L58" s="100">
        <f>20+1939</f>
        <v>1959</v>
      </c>
      <c r="M58" s="53">
        <f>20+3067</f>
        <v>3087</v>
      </c>
      <c r="N58" s="53">
        <f>2+510</f>
        <v>512</v>
      </c>
      <c r="O58" s="162" t="s">
        <v>118</v>
      </c>
    </row>
    <row r="59" spans="1:15" s="2" customFormat="1" ht="36">
      <c r="A59" s="46">
        <v>48</v>
      </c>
      <c r="B59" s="84" t="s">
        <v>54</v>
      </c>
      <c r="C59" s="36" t="s">
        <v>75</v>
      </c>
      <c r="D59" s="36" t="s">
        <v>56</v>
      </c>
      <c r="E59" s="36" t="s">
        <v>55</v>
      </c>
      <c r="F59" s="36" t="s">
        <v>119</v>
      </c>
      <c r="G59" s="36"/>
      <c r="H59" s="85" t="s">
        <v>76</v>
      </c>
      <c r="I59" s="121">
        <v>10031859</v>
      </c>
      <c r="J59" s="54">
        <v>10031859</v>
      </c>
      <c r="K59" s="52">
        <v>2993182.52</v>
      </c>
      <c r="L59" s="100">
        <v>1735</v>
      </c>
      <c r="M59" s="53">
        <v>1805</v>
      </c>
      <c r="N59" s="53">
        <v>512</v>
      </c>
      <c r="O59" s="162" t="s">
        <v>120</v>
      </c>
    </row>
    <row r="60" spans="1:15" s="2" customFormat="1" ht="48">
      <c r="A60" s="46">
        <v>49</v>
      </c>
      <c r="B60" s="84" t="s">
        <v>54</v>
      </c>
      <c r="C60" s="36" t="s">
        <v>146</v>
      </c>
      <c r="D60" s="36" t="s">
        <v>56</v>
      </c>
      <c r="E60" s="36" t="s">
        <v>55</v>
      </c>
      <c r="F60" s="70" t="s">
        <v>58</v>
      </c>
      <c r="G60" s="70" t="s">
        <v>55</v>
      </c>
      <c r="H60" s="71" t="s">
        <v>62</v>
      </c>
      <c r="I60" s="72">
        <f>87102604</f>
        <v>87102604</v>
      </c>
      <c r="J60" s="78">
        <f>83112191</f>
        <v>83112191</v>
      </c>
      <c r="K60" s="73">
        <f>17031689.79</f>
        <v>17031689.79</v>
      </c>
      <c r="L60" s="100">
        <f>11111397</f>
        <v>11111397</v>
      </c>
      <c r="M60" s="53">
        <f>6617182</f>
        <v>6617182</v>
      </c>
      <c r="N60" s="53">
        <f>1646176</f>
        <v>1646176</v>
      </c>
      <c r="O60" s="165" t="s">
        <v>148</v>
      </c>
    </row>
    <row r="61" spans="1:15" s="2" customFormat="1" ht="36">
      <c r="A61" s="46">
        <v>50</v>
      </c>
      <c r="B61" s="84" t="s">
        <v>54</v>
      </c>
      <c r="C61" s="36" t="s">
        <v>146</v>
      </c>
      <c r="D61" s="36" t="s">
        <v>56</v>
      </c>
      <c r="E61" s="36" t="s">
        <v>55</v>
      </c>
      <c r="F61" s="70" t="s">
        <v>57</v>
      </c>
      <c r="G61" s="70" t="s">
        <v>55</v>
      </c>
      <c r="H61" s="71" t="s">
        <v>62</v>
      </c>
      <c r="I61" s="72">
        <v>365213</v>
      </c>
      <c r="J61" s="78">
        <v>1065213</v>
      </c>
      <c r="K61" s="73">
        <f>231810.66</f>
        <v>231810.66</v>
      </c>
      <c r="L61" s="100">
        <v>27000</v>
      </c>
      <c r="M61" s="53">
        <v>27000</v>
      </c>
      <c r="N61" s="53">
        <f>4893</f>
        <v>4893</v>
      </c>
      <c r="O61" s="165" t="s">
        <v>147</v>
      </c>
    </row>
    <row r="62" spans="1:15" s="2" customFormat="1" ht="36">
      <c r="A62" s="46">
        <v>51</v>
      </c>
      <c r="B62" s="84" t="s">
        <v>54</v>
      </c>
      <c r="C62" s="36" t="s">
        <v>146</v>
      </c>
      <c r="D62" s="36" t="s">
        <v>56</v>
      </c>
      <c r="E62" s="36" t="s">
        <v>55</v>
      </c>
      <c r="F62" s="70" t="s">
        <v>61</v>
      </c>
      <c r="G62" s="70" t="s">
        <v>55</v>
      </c>
      <c r="H62" s="71" t="s">
        <v>62</v>
      </c>
      <c r="I62" s="72">
        <v>6847030</v>
      </c>
      <c r="J62" s="78">
        <v>8247030</v>
      </c>
      <c r="K62" s="73">
        <f>420315.63</f>
        <v>420315.63</v>
      </c>
      <c r="L62" s="100">
        <v>193500</v>
      </c>
      <c r="M62" s="53">
        <v>194120</v>
      </c>
      <c r="N62" s="53">
        <f>12267</f>
        <v>12267</v>
      </c>
      <c r="O62" s="165" t="s">
        <v>149</v>
      </c>
    </row>
    <row r="63" spans="1:15" s="2" customFormat="1" ht="48">
      <c r="A63" s="46">
        <v>52</v>
      </c>
      <c r="B63" s="84" t="s">
        <v>54</v>
      </c>
      <c r="C63" s="36" t="s">
        <v>146</v>
      </c>
      <c r="D63" s="36" t="s">
        <v>56</v>
      </c>
      <c r="E63" s="36" t="s">
        <v>55</v>
      </c>
      <c r="F63" s="70" t="s">
        <v>60</v>
      </c>
      <c r="G63" s="70" t="s">
        <v>55</v>
      </c>
      <c r="H63" s="71" t="s">
        <v>62</v>
      </c>
      <c r="I63" s="72">
        <v>38606821</v>
      </c>
      <c r="J63" s="106">
        <v>38606821</v>
      </c>
      <c r="K63" s="73">
        <v>0</v>
      </c>
      <c r="L63" s="100">
        <v>1933177</v>
      </c>
      <c r="M63" s="53">
        <v>214857</v>
      </c>
      <c r="N63" s="53">
        <f>44916</f>
        <v>44916</v>
      </c>
      <c r="O63" s="165" t="s">
        <v>150</v>
      </c>
    </row>
    <row r="64" spans="1:15" s="2" customFormat="1" ht="36">
      <c r="A64" s="46">
        <v>53</v>
      </c>
      <c r="B64" s="84" t="s">
        <v>54</v>
      </c>
      <c r="C64" s="36" t="s">
        <v>53</v>
      </c>
      <c r="D64" s="36" t="s">
        <v>56</v>
      </c>
      <c r="E64" s="36" t="s">
        <v>55</v>
      </c>
      <c r="F64" s="36" t="s">
        <v>58</v>
      </c>
      <c r="G64" s="36" t="s">
        <v>55</v>
      </c>
      <c r="H64" s="85" t="s">
        <v>62</v>
      </c>
      <c r="I64" s="89">
        <v>3927425</v>
      </c>
      <c r="J64" s="41">
        <v>3977425</v>
      </c>
      <c r="K64" s="90">
        <v>761989.18</v>
      </c>
      <c r="L64" s="74">
        <v>6259</v>
      </c>
      <c r="M64" s="42">
        <v>7028</v>
      </c>
      <c r="N64" s="42">
        <v>2385</v>
      </c>
      <c r="O64" s="163" t="s">
        <v>65</v>
      </c>
    </row>
    <row r="65" spans="1:15" s="2" customFormat="1" ht="48">
      <c r="A65" s="46">
        <v>54</v>
      </c>
      <c r="B65" s="84" t="s">
        <v>54</v>
      </c>
      <c r="C65" s="36" t="s">
        <v>53</v>
      </c>
      <c r="D65" s="36" t="s">
        <v>56</v>
      </c>
      <c r="E65" s="36" t="s">
        <v>55</v>
      </c>
      <c r="F65" s="36" t="s">
        <v>59</v>
      </c>
      <c r="G65" s="36" t="s">
        <v>55</v>
      </c>
      <c r="H65" s="85" t="s">
        <v>62</v>
      </c>
      <c r="I65" s="89">
        <v>1130273</v>
      </c>
      <c r="J65" s="41">
        <v>1161115</v>
      </c>
      <c r="K65" s="90">
        <v>225635.02</v>
      </c>
      <c r="L65" s="130">
        <v>1387</v>
      </c>
      <c r="M65" s="42">
        <v>1476</v>
      </c>
      <c r="N65" s="42">
        <v>150</v>
      </c>
      <c r="O65" s="166" t="s">
        <v>67</v>
      </c>
    </row>
    <row r="66" spans="1:15" s="2" customFormat="1" ht="48">
      <c r="A66" s="46">
        <v>55</v>
      </c>
      <c r="B66" s="84" t="s">
        <v>54</v>
      </c>
      <c r="C66" s="36" t="s">
        <v>53</v>
      </c>
      <c r="D66" s="36" t="s">
        <v>56</v>
      </c>
      <c r="E66" s="36" t="s">
        <v>55</v>
      </c>
      <c r="F66" s="36" t="s">
        <v>57</v>
      </c>
      <c r="G66" s="36" t="s">
        <v>55</v>
      </c>
      <c r="H66" s="85" t="s">
        <v>62</v>
      </c>
      <c r="I66" s="89">
        <v>1180946</v>
      </c>
      <c r="J66" s="41">
        <v>1280939</v>
      </c>
      <c r="K66" s="90">
        <v>153943.22</v>
      </c>
      <c r="L66" s="130">
        <v>646</v>
      </c>
      <c r="M66" s="42">
        <v>1115</v>
      </c>
      <c r="N66" s="42">
        <v>150</v>
      </c>
      <c r="O66" s="167" t="s">
        <v>68</v>
      </c>
    </row>
    <row r="67" spans="1:15" s="2" customFormat="1" ht="48">
      <c r="A67" s="46">
        <v>56</v>
      </c>
      <c r="B67" s="84" t="s">
        <v>54</v>
      </c>
      <c r="C67" s="36" t="s">
        <v>53</v>
      </c>
      <c r="D67" s="36" t="s">
        <v>56</v>
      </c>
      <c r="E67" s="36" t="s">
        <v>55</v>
      </c>
      <c r="F67" s="36" t="s">
        <v>61</v>
      </c>
      <c r="G67" s="36" t="s">
        <v>55</v>
      </c>
      <c r="H67" s="85" t="s">
        <v>64</v>
      </c>
      <c r="I67" s="89">
        <v>538979</v>
      </c>
      <c r="J67" s="41">
        <v>545429</v>
      </c>
      <c r="K67" s="90">
        <v>101138.71</v>
      </c>
      <c r="L67" s="74">
        <v>420</v>
      </c>
      <c r="M67" s="42">
        <v>360</v>
      </c>
      <c r="N67" s="42">
        <v>40</v>
      </c>
      <c r="O67" s="167" t="s">
        <v>69</v>
      </c>
    </row>
    <row r="68" spans="1:15" s="2" customFormat="1" ht="48">
      <c r="A68" s="46">
        <v>57</v>
      </c>
      <c r="B68" s="84" t="s">
        <v>54</v>
      </c>
      <c r="C68" s="36" t="s">
        <v>53</v>
      </c>
      <c r="D68" s="36" t="s">
        <v>56</v>
      </c>
      <c r="E68" s="36" t="s">
        <v>55</v>
      </c>
      <c r="F68" s="36" t="s">
        <v>60</v>
      </c>
      <c r="G68" s="36" t="s">
        <v>55</v>
      </c>
      <c r="H68" s="85" t="s">
        <v>62</v>
      </c>
      <c r="I68" s="122">
        <v>2658682</v>
      </c>
      <c r="J68" s="107">
        <v>2361811</v>
      </c>
      <c r="K68" s="90">
        <v>445045.66</v>
      </c>
      <c r="L68" s="74">
        <v>1340</v>
      </c>
      <c r="M68" s="42">
        <v>2165</v>
      </c>
      <c r="N68" s="42">
        <v>645</v>
      </c>
      <c r="O68" s="167" t="s">
        <v>70</v>
      </c>
    </row>
    <row r="69" spans="1:15" s="51" customFormat="1" ht="36.75" thickBot="1">
      <c r="A69" s="46">
        <v>58</v>
      </c>
      <c r="B69" s="116" t="s">
        <v>54</v>
      </c>
      <c r="C69" s="117" t="s">
        <v>53</v>
      </c>
      <c r="D69" s="117" t="s">
        <v>56</v>
      </c>
      <c r="E69" s="117" t="s">
        <v>55</v>
      </c>
      <c r="F69" s="117" t="s">
        <v>74</v>
      </c>
      <c r="G69" s="117" t="s">
        <v>55</v>
      </c>
      <c r="H69" s="118" t="s">
        <v>62</v>
      </c>
      <c r="I69" s="123">
        <v>224250</v>
      </c>
      <c r="J69" s="124">
        <v>295410</v>
      </c>
      <c r="K69" s="125">
        <v>34014.7</v>
      </c>
      <c r="L69" s="131">
        <v>1560</v>
      </c>
      <c r="M69" s="132">
        <v>475</v>
      </c>
      <c r="N69" s="132">
        <v>300</v>
      </c>
      <c r="O69" s="168" t="s">
        <v>71</v>
      </c>
    </row>
    <row r="70" spans="1:15" s="2" customFormat="1" ht="12" customHeight="1">
      <c r="A70" s="16" t="s">
        <v>13</v>
      </c>
      <c r="B70" s="16"/>
      <c r="C70" s="16"/>
      <c r="D70" s="16"/>
      <c r="E70" s="16"/>
      <c r="F70" s="16"/>
      <c r="G70" s="16"/>
      <c r="H70" s="16"/>
      <c r="I70" s="16"/>
      <c r="J70" s="16"/>
      <c r="K70" s="16"/>
      <c r="L70" s="16"/>
      <c r="M70" s="16"/>
      <c r="N70" s="16"/>
      <c r="O70" s="1"/>
    </row>
    <row r="71" spans="13:14" s="2" customFormat="1" ht="12.75" customHeight="1" thickBot="1">
      <c r="M71" s="1"/>
      <c r="N71" s="1"/>
    </row>
    <row r="72" spans="1:14" s="2" customFormat="1" ht="15.75" customHeight="1" thickBot="1">
      <c r="A72" s="220" t="s">
        <v>10</v>
      </c>
      <c r="B72" s="203"/>
      <c r="C72" s="203"/>
      <c r="D72" s="203"/>
      <c r="E72" s="203"/>
      <c r="F72" s="203"/>
      <c r="G72" s="203"/>
      <c r="H72" s="203"/>
      <c r="I72" s="203"/>
      <c r="J72" s="203"/>
      <c r="K72" s="203"/>
      <c r="L72" s="203"/>
      <c r="M72" s="203"/>
      <c r="N72" s="204"/>
    </row>
    <row r="73" spans="1:14" s="2" customFormat="1" ht="32.25" customHeight="1" thickBot="1">
      <c r="A73" s="199" t="s">
        <v>36</v>
      </c>
      <c r="B73" s="205" t="s">
        <v>42</v>
      </c>
      <c r="C73" s="206"/>
      <c r="D73" s="207"/>
      <c r="E73" s="208" t="s">
        <v>37</v>
      </c>
      <c r="F73" s="206"/>
      <c r="G73" s="206"/>
      <c r="H73" s="206"/>
      <c r="I73" s="207"/>
      <c r="J73" s="208" t="s">
        <v>38</v>
      </c>
      <c r="K73" s="209"/>
      <c r="L73" s="209"/>
      <c r="M73" s="209"/>
      <c r="N73" s="210"/>
    </row>
    <row r="74" spans="1:14" s="2" customFormat="1" ht="63.75" customHeight="1" thickBot="1">
      <c r="A74" s="201"/>
      <c r="B74" s="3" t="s">
        <v>6</v>
      </c>
      <c r="C74" s="4" t="s">
        <v>7</v>
      </c>
      <c r="D74" s="5" t="s">
        <v>8</v>
      </c>
      <c r="E74" s="6" t="s">
        <v>50</v>
      </c>
      <c r="F74" s="7" t="s">
        <v>51</v>
      </c>
      <c r="G74" s="7" t="s">
        <v>47</v>
      </c>
      <c r="H74" s="7" t="s">
        <v>48</v>
      </c>
      <c r="I74" s="5" t="s">
        <v>8</v>
      </c>
      <c r="J74" s="3" t="s">
        <v>20</v>
      </c>
      <c r="K74" s="4" t="s">
        <v>21</v>
      </c>
      <c r="L74" s="4" t="s">
        <v>22</v>
      </c>
      <c r="M74" s="4" t="s">
        <v>23</v>
      </c>
      <c r="N74" s="5" t="s">
        <v>8</v>
      </c>
    </row>
    <row r="75" spans="1:14" s="2" customFormat="1" ht="12">
      <c r="A75" s="136" t="s">
        <v>143</v>
      </c>
      <c r="B75" s="137">
        <v>2090</v>
      </c>
      <c r="C75" s="138">
        <v>3989</v>
      </c>
      <c r="D75" s="33">
        <f>SUM(B75:C75)</f>
        <v>6079</v>
      </c>
      <c r="E75" s="137">
        <v>1500</v>
      </c>
      <c r="F75" s="138">
        <v>3956</v>
      </c>
      <c r="G75" s="138">
        <v>600</v>
      </c>
      <c r="H75" s="138">
        <v>23</v>
      </c>
      <c r="I75" s="33">
        <f>SUM(E75:H75)</f>
        <v>6079</v>
      </c>
      <c r="J75" s="34">
        <v>1354</v>
      </c>
      <c r="K75" s="32">
        <v>0</v>
      </c>
      <c r="L75" s="32">
        <v>4</v>
      </c>
      <c r="M75" s="32">
        <v>4721</v>
      </c>
      <c r="N75" s="33">
        <f>SUM(J75:M75)</f>
        <v>6079</v>
      </c>
    </row>
    <row r="76" spans="1:14" s="2" customFormat="1" ht="12">
      <c r="A76" s="46">
        <v>16</v>
      </c>
      <c r="B76" s="74"/>
      <c r="C76" s="42"/>
      <c r="D76" s="38">
        <v>60000</v>
      </c>
      <c r="E76" s="74"/>
      <c r="F76" s="42"/>
      <c r="G76" s="42"/>
      <c r="H76" s="42"/>
      <c r="I76" s="38">
        <v>60000</v>
      </c>
      <c r="J76" s="74"/>
      <c r="K76" s="42"/>
      <c r="L76" s="42"/>
      <c r="M76" s="42"/>
      <c r="N76" s="38">
        <v>60000</v>
      </c>
    </row>
    <row r="77" spans="1:14" s="2" customFormat="1" ht="12">
      <c r="A77" s="46">
        <v>17</v>
      </c>
      <c r="B77" s="74"/>
      <c r="C77" s="42"/>
      <c r="D77" s="38">
        <v>25000</v>
      </c>
      <c r="E77" s="74"/>
      <c r="F77" s="42"/>
      <c r="G77" s="42"/>
      <c r="H77" s="42"/>
      <c r="I77" s="38">
        <v>25000</v>
      </c>
      <c r="J77" s="74"/>
      <c r="K77" s="42"/>
      <c r="L77" s="42"/>
      <c r="M77" s="42"/>
      <c r="N77" s="38">
        <v>25000</v>
      </c>
    </row>
    <row r="78" spans="1:14" s="2" customFormat="1" ht="12">
      <c r="A78" s="46">
        <v>18</v>
      </c>
      <c r="B78" s="74"/>
      <c r="C78" s="42"/>
      <c r="D78" s="38">
        <v>5000</v>
      </c>
      <c r="E78" s="74"/>
      <c r="F78" s="42"/>
      <c r="G78" s="42"/>
      <c r="H78" s="42"/>
      <c r="I78" s="38">
        <v>5000</v>
      </c>
      <c r="J78" s="74"/>
      <c r="K78" s="42"/>
      <c r="L78" s="42"/>
      <c r="M78" s="42"/>
      <c r="N78" s="38">
        <v>5000</v>
      </c>
    </row>
    <row r="79" spans="1:14" s="2" customFormat="1" ht="12">
      <c r="A79" s="46">
        <v>19</v>
      </c>
      <c r="B79" s="74"/>
      <c r="C79" s="42"/>
      <c r="D79" s="38">
        <v>110000</v>
      </c>
      <c r="E79" s="74"/>
      <c r="F79" s="42"/>
      <c r="G79" s="42"/>
      <c r="H79" s="42"/>
      <c r="I79" s="38">
        <v>110000</v>
      </c>
      <c r="J79" s="74"/>
      <c r="K79" s="42"/>
      <c r="L79" s="42"/>
      <c r="M79" s="42"/>
      <c r="N79" s="38">
        <v>110000</v>
      </c>
    </row>
    <row r="80" spans="1:14" s="2" customFormat="1" ht="12">
      <c r="A80" s="46">
        <v>20</v>
      </c>
      <c r="B80" s="74"/>
      <c r="C80" s="42"/>
      <c r="D80" s="38">
        <v>28</v>
      </c>
      <c r="E80" s="74"/>
      <c r="F80" s="42"/>
      <c r="G80" s="42"/>
      <c r="H80" s="42"/>
      <c r="I80" s="38">
        <v>28</v>
      </c>
      <c r="J80" s="74"/>
      <c r="K80" s="42"/>
      <c r="L80" s="42"/>
      <c r="M80" s="42"/>
      <c r="N80" s="38">
        <v>28</v>
      </c>
    </row>
    <row r="81" spans="1:15" s="2" customFormat="1" ht="12">
      <c r="A81" s="46">
        <v>21</v>
      </c>
      <c r="B81" s="221" t="s">
        <v>122</v>
      </c>
      <c r="C81" s="222"/>
      <c r="D81" s="223"/>
      <c r="E81" s="74">
        <v>0</v>
      </c>
      <c r="F81" s="42">
        <v>0</v>
      </c>
      <c r="G81" s="42">
        <v>0</v>
      </c>
      <c r="H81" s="42">
        <v>0</v>
      </c>
      <c r="I81" s="38">
        <f aca="true" t="shared" si="0" ref="I81:I104">SUM(E81:H81)</f>
        <v>0</v>
      </c>
      <c r="J81" s="74">
        <v>0</v>
      </c>
      <c r="K81" s="42"/>
      <c r="L81" s="42"/>
      <c r="M81" s="42">
        <v>0</v>
      </c>
      <c r="N81" s="38">
        <f aca="true" t="shared" si="1" ref="N81:N104">SUM(J81:M81)</f>
        <v>0</v>
      </c>
      <c r="O81" s="150"/>
    </row>
    <row r="82" spans="1:15" s="2" customFormat="1" ht="12">
      <c r="A82" s="46">
        <v>22</v>
      </c>
      <c r="B82" s="221" t="s">
        <v>122</v>
      </c>
      <c r="C82" s="222"/>
      <c r="D82" s="223"/>
      <c r="E82" s="74">
        <v>0</v>
      </c>
      <c r="F82" s="42">
        <v>0</v>
      </c>
      <c r="G82" s="42">
        <v>0</v>
      </c>
      <c r="H82" s="42">
        <v>0</v>
      </c>
      <c r="I82" s="38">
        <f t="shared" si="0"/>
        <v>0</v>
      </c>
      <c r="J82" s="74">
        <v>0</v>
      </c>
      <c r="K82" s="42"/>
      <c r="L82" s="42"/>
      <c r="M82" s="42">
        <v>0</v>
      </c>
      <c r="N82" s="38">
        <f t="shared" si="1"/>
        <v>0</v>
      </c>
      <c r="O82" s="150"/>
    </row>
    <row r="83" spans="1:15" s="2" customFormat="1" ht="12">
      <c r="A83" s="46">
        <v>23</v>
      </c>
      <c r="B83" s="221" t="s">
        <v>122</v>
      </c>
      <c r="C83" s="222"/>
      <c r="D83" s="223"/>
      <c r="E83" s="74">
        <v>0</v>
      </c>
      <c r="F83" s="42">
        <v>0</v>
      </c>
      <c r="G83" s="42">
        <v>0</v>
      </c>
      <c r="H83" s="42">
        <v>0</v>
      </c>
      <c r="I83" s="38">
        <f t="shared" si="0"/>
        <v>0</v>
      </c>
      <c r="J83" s="74">
        <v>0</v>
      </c>
      <c r="K83" s="42"/>
      <c r="L83" s="42"/>
      <c r="M83" s="42">
        <v>0</v>
      </c>
      <c r="N83" s="38">
        <f t="shared" si="1"/>
        <v>0</v>
      </c>
      <c r="O83" s="150"/>
    </row>
    <row r="84" spans="1:15" s="2" customFormat="1" ht="12">
      <c r="A84" s="46">
        <v>24</v>
      </c>
      <c r="B84" s="221" t="s">
        <v>122</v>
      </c>
      <c r="C84" s="222"/>
      <c r="D84" s="223"/>
      <c r="E84" s="74">
        <v>0</v>
      </c>
      <c r="F84" s="42">
        <v>0</v>
      </c>
      <c r="G84" s="42">
        <v>0</v>
      </c>
      <c r="H84" s="42">
        <v>0</v>
      </c>
      <c r="I84" s="38">
        <f t="shared" si="0"/>
        <v>0</v>
      </c>
      <c r="J84" s="74">
        <v>0</v>
      </c>
      <c r="K84" s="42"/>
      <c r="L84" s="42"/>
      <c r="M84" s="42">
        <v>0</v>
      </c>
      <c r="N84" s="38">
        <f t="shared" si="1"/>
        <v>0</v>
      </c>
      <c r="O84" s="150"/>
    </row>
    <row r="85" spans="1:15" s="2" customFormat="1" ht="12">
      <c r="A85" s="46">
        <v>25</v>
      </c>
      <c r="B85" s="221" t="s">
        <v>122</v>
      </c>
      <c r="C85" s="222"/>
      <c r="D85" s="223"/>
      <c r="E85" s="74">
        <v>0</v>
      </c>
      <c r="F85" s="42">
        <v>0</v>
      </c>
      <c r="G85" s="42">
        <v>0</v>
      </c>
      <c r="H85" s="42">
        <v>0</v>
      </c>
      <c r="I85" s="38">
        <f t="shared" si="0"/>
        <v>0</v>
      </c>
      <c r="J85" s="74">
        <v>0</v>
      </c>
      <c r="K85" s="42"/>
      <c r="L85" s="42"/>
      <c r="M85" s="42">
        <v>0</v>
      </c>
      <c r="N85" s="38">
        <f t="shared" si="1"/>
        <v>0</v>
      </c>
      <c r="O85" s="150"/>
    </row>
    <row r="86" spans="1:15" s="2" customFormat="1" ht="12">
      <c r="A86" s="46">
        <v>26</v>
      </c>
      <c r="B86" s="74">
        <v>2468</v>
      </c>
      <c r="C86" s="42">
        <v>2853</v>
      </c>
      <c r="D86" s="38">
        <f>+B86+C86</f>
        <v>5321</v>
      </c>
      <c r="E86" s="74">
        <v>893</v>
      </c>
      <c r="F86" s="42">
        <v>2407</v>
      </c>
      <c r="G86" s="42">
        <v>1791</v>
      </c>
      <c r="H86" s="42">
        <v>230</v>
      </c>
      <c r="I86" s="38">
        <f>SUM(E86:H86)</f>
        <v>5321</v>
      </c>
      <c r="J86" s="74">
        <v>1348</v>
      </c>
      <c r="K86" s="42"/>
      <c r="L86" s="42"/>
      <c r="M86" s="42">
        <v>3973</v>
      </c>
      <c r="N86" s="38">
        <f t="shared" si="1"/>
        <v>5321</v>
      </c>
      <c r="O86" s="44"/>
    </row>
    <row r="87" spans="1:15" s="2" customFormat="1" ht="12">
      <c r="A87" s="46">
        <v>27</v>
      </c>
      <c r="B87" s="221" t="s">
        <v>122</v>
      </c>
      <c r="C87" s="222"/>
      <c r="D87" s="223"/>
      <c r="E87" s="74">
        <v>0</v>
      </c>
      <c r="F87" s="42">
        <v>0</v>
      </c>
      <c r="G87" s="42">
        <v>0</v>
      </c>
      <c r="H87" s="42">
        <v>0</v>
      </c>
      <c r="I87" s="38">
        <f t="shared" si="0"/>
        <v>0</v>
      </c>
      <c r="J87" s="74">
        <v>0</v>
      </c>
      <c r="K87" s="42"/>
      <c r="L87" s="42"/>
      <c r="M87" s="42">
        <v>0</v>
      </c>
      <c r="N87" s="38">
        <f t="shared" si="1"/>
        <v>0</v>
      </c>
      <c r="O87" s="150"/>
    </row>
    <row r="88" spans="1:15" s="2" customFormat="1" ht="12">
      <c r="A88" s="46">
        <v>28</v>
      </c>
      <c r="B88" s="221" t="s">
        <v>122</v>
      </c>
      <c r="C88" s="222"/>
      <c r="D88" s="223"/>
      <c r="E88" s="74">
        <v>0</v>
      </c>
      <c r="F88" s="42">
        <v>0</v>
      </c>
      <c r="G88" s="42">
        <v>0</v>
      </c>
      <c r="H88" s="42">
        <v>0</v>
      </c>
      <c r="I88" s="38">
        <f t="shared" si="0"/>
        <v>0</v>
      </c>
      <c r="J88" s="74">
        <v>0</v>
      </c>
      <c r="K88" s="42"/>
      <c r="L88" s="42"/>
      <c r="M88" s="42">
        <v>0</v>
      </c>
      <c r="N88" s="38">
        <f t="shared" si="1"/>
        <v>0</v>
      </c>
      <c r="O88" s="150"/>
    </row>
    <row r="89" spans="1:15" s="2" customFormat="1" ht="12">
      <c r="A89" s="46">
        <v>29</v>
      </c>
      <c r="B89" s="221" t="s">
        <v>122</v>
      </c>
      <c r="C89" s="222"/>
      <c r="D89" s="223"/>
      <c r="E89" s="74">
        <v>0</v>
      </c>
      <c r="F89" s="42">
        <v>0</v>
      </c>
      <c r="G89" s="42">
        <v>0</v>
      </c>
      <c r="H89" s="42">
        <v>0</v>
      </c>
      <c r="I89" s="38">
        <f t="shared" si="0"/>
        <v>0</v>
      </c>
      <c r="J89" s="74">
        <v>0</v>
      </c>
      <c r="K89" s="42"/>
      <c r="L89" s="42"/>
      <c r="M89" s="42">
        <v>0</v>
      </c>
      <c r="N89" s="38">
        <f t="shared" si="1"/>
        <v>0</v>
      </c>
      <c r="O89" s="150"/>
    </row>
    <row r="90" spans="1:15" s="2" customFormat="1" ht="12">
      <c r="A90" s="46">
        <v>30</v>
      </c>
      <c r="B90" s="74">
        <v>6201</v>
      </c>
      <c r="C90" s="42">
        <v>6057</v>
      </c>
      <c r="D90" s="38">
        <f>+B90+C90</f>
        <v>12258</v>
      </c>
      <c r="E90" s="74">
        <v>1125</v>
      </c>
      <c r="F90" s="42">
        <v>4147</v>
      </c>
      <c r="G90" s="42">
        <v>3845</v>
      </c>
      <c r="H90" s="42">
        <v>3141</v>
      </c>
      <c r="I90" s="38">
        <f>SUM(E90:H90)</f>
        <v>12258</v>
      </c>
      <c r="J90" s="74">
        <v>1276</v>
      </c>
      <c r="K90" s="42">
        <v>2</v>
      </c>
      <c r="L90" s="42"/>
      <c r="M90" s="42">
        <v>7224</v>
      </c>
      <c r="N90" s="38">
        <f t="shared" si="1"/>
        <v>8502</v>
      </c>
      <c r="O90" s="44"/>
    </row>
    <row r="91" spans="1:15" s="2" customFormat="1" ht="12">
      <c r="A91" s="46">
        <v>31</v>
      </c>
      <c r="B91" s="221" t="s">
        <v>122</v>
      </c>
      <c r="C91" s="222"/>
      <c r="D91" s="223"/>
      <c r="E91" s="74">
        <v>0</v>
      </c>
      <c r="F91" s="42">
        <v>0</v>
      </c>
      <c r="G91" s="42">
        <v>0</v>
      </c>
      <c r="H91" s="42">
        <v>0</v>
      </c>
      <c r="I91" s="38">
        <f t="shared" si="0"/>
        <v>0</v>
      </c>
      <c r="J91" s="74">
        <v>0</v>
      </c>
      <c r="K91" s="42"/>
      <c r="L91" s="42"/>
      <c r="M91" s="42">
        <v>0</v>
      </c>
      <c r="N91" s="38">
        <f t="shared" si="1"/>
        <v>0</v>
      </c>
      <c r="O91" s="150"/>
    </row>
    <row r="92" spans="1:15" s="2" customFormat="1" ht="12">
      <c r="A92" s="46">
        <v>32</v>
      </c>
      <c r="B92" s="221" t="s">
        <v>122</v>
      </c>
      <c r="C92" s="222"/>
      <c r="D92" s="223"/>
      <c r="E92" s="74">
        <v>0</v>
      </c>
      <c r="F92" s="42">
        <v>0</v>
      </c>
      <c r="G92" s="42">
        <v>0</v>
      </c>
      <c r="H92" s="42">
        <v>0</v>
      </c>
      <c r="I92" s="38">
        <f t="shared" si="0"/>
        <v>0</v>
      </c>
      <c r="J92" s="74">
        <v>0</v>
      </c>
      <c r="K92" s="42"/>
      <c r="L92" s="42"/>
      <c r="M92" s="42">
        <v>0</v>
      </c>
      <c r="N92" s="38">
        <f t="shared" si="1"/>
        <v>0</v>
      </c>
      <c r="O92" s="150"/>
    </row>
    <row r="93" spans="1:15" s="2" customFormat="1" ht="12">
      <c r="A93" s="46">
        <v>33</v>
      </c>
      <c r="B93" s="221" t="s">
        <v>122</v>
      </c>
      <c r="C93" s="222"/>
      <c r="D93" s="223"/>
      <c r="E93" s="74">
        <v>0</v>
      </c>
      <c r="F93" s="42">
        <v>0</v>
      </c>
      <c r="G93" s="42">
        <v>0</v>
      </c>
      <c r="H93" s="42">
        <v>0</v>
      </c>
      <c r="I93" s="38">
        <f t="shared" si="0"/>
        <v>0</v>
      </c>
      <c r="J93" s="74">
        <v>0</v>
      </c>
      <c r="K93" s="42"/>
      <c r="L93" s="42"/>
      <c r="M93" s="42">
        <v>0</v>
      </c>
      <c r="N93" s="38">
        <f t="shared" si="1"/>
        <v>0</v>
      </c>
      <c r="O93" s="44"/>
    </row>
    <row r="94" spans="1:15" s="2" customFormat="1" ht="12">
      <c r="A94" s="46">
        <v>34</v>
      </c>
      <c r="B94" s="221" t="s">
        <v>122</v>
      </c>
      <c r="C94" s="222"/>
      <c r="D94" s="223"/>
      <c r="E94" s="74">
        <v>0</v>
      </c>
      <c r="F94" s="42">
        <v>0</v>
      </c>
      <c r="G94" s="42">
        <v>0</v>
      </c>
      <c r="H94" s="42">
        <v>0</v>
      </c>
      <c r="I94" s="38">
        <f t="shared" si="0"/>
        <v>0</v>
      </c>
      <c r="J94" s="74">
        <v>0</v>
      </c>
      <c r="K94" s="42"/>
      <c r="L94" s="42"/>
      <c r="M94" s="42">
        <v>0</v>
      </c>
      <c r="N94" s="38">
        <f t="shared" si="1"/>
        <v>0</v>
      </c>
      <c r="O94" s="44"/>
    </row>
    <row r="95" spans="1:15" s="2" customFormat="1" ht="12">
      <c r="A95" s="46">
        <v>35</v>
      </c>
      <c r="B95" s="74">
        <v>1882</v>
      </c>
      <c r="C95" s="42">
        <v>1812</v>
      </c>
      <c r="D95" s="38">
        <f>+B95+C95</f>
        <v>3694</v>
      </c>
      <c r="E95" s="74">
        <v>1030</v>
      </c>
      <c r="F95" s="42">
        <v>1535</v>
      </c>
      <c r="G95" s="42">
        <v>948</v>
      </c>
      <c r="H95" s="42">
        <v>181</v>
      </c>
      <c r="I95" s="38">
        <f t="shared" si="0"/>
        <v>3694</v>
      </c>
      <c r="J95" s="74">
        <v>853</v>
      </c>
      <c r="K95" s="42"/>
      <c r="L95" s="42"/>
      <c r="M95" s="42">
        <v>2841</v>
      </c>
      <c r="N95" s="38">
        <f t="shared" si="1"/>
        <v>3694</v>
      </c>
      <c r="O95" s="44"/>
    </row>
    <row r="96" spans="1:15" s="2" customFormat="1" ht="12">
      <c r="A96" s="46">
        <v>36</v>
      </c>
      <c r="B96" s="74">
        <v>9205</v>
      </c>
      <c r="C96" s="42">
        <v>11249</v>
      </c>
      <c r="D96" s="38">
        <f>+B96+C96</f>
        <v>20454</v>
      </c>
      <c r="E96" s="74">
        <v>593</v>
      </c>
      <c r="F96" s="42">
        <v>10475</v>
      </c>
      <c r="G96" s="42">
        <v>9298</v>
      </c>
      <c r="H96" s="42">
        <v>88</v>
      </c>
      <c r="I96" s="38">
        <f>SUM(E96:H96)</f>
        <v>20454</v>
      </c>
      <c r="J96" s="74">
        <v>6167</v>
      </c>
      <c r="K96" s="42">
        <v>2205</v>
      </c>
      <c r="L96" s="42">
        <v>410</v>
      </c>
      <c r="M96" s="42">
        <v>11672</v>
      </c>
      <c r="N96" s="38">
        <f t="shared" si="1"/>
        <v>20454</v>
      </c>
      <c r="O96" s="44"/>
    </row>
    <row r="97" spans="1:15" s="2" customFormat="1" ht="12">
      <c r="A97" s="46">
        <v>37</v>
      </c>
      <c r="B97" s="74">
        <v>4460</v>
      </c>
      <c r="C97" s="42">
        <v>4602</v>
      </c>
      <c r="D97" s="38">
        <f>+B97+C97</f>
        <v>9062</v>
      </c>
      <c r="E97" s="74">
        <v>1843</v>
      </c>
      <c r="F97" s="42">
        <v>4517</v>
      </c>
      <c r="G97" s="42">
        <v>1940</v>
      </c>
      <c r="H97" s="42">
        <v>762</v>
      </c>
      <c r="I97" s="38">
        <f t="shared" si="0"/>
        <v>9062</v>
      </c>
      <c r="J97" s="74">
        <v>1664</v>
      </c>
      <c r="K97" s="42">
        <v>8</v>
      </c>
      <c r="L97" s="42">
        <v>529</v>
      </c>
      <c r="M97" s="42">
        <v>6861</v>
      </c>
      <c r="N97" s="38">
        <f t="shared" si="1"/>
        <v>9062</v>
      </c>
      <c r="O97" s="44"/>
    </row>
    <row r="98" spans="1:15" s="2" customFormat="1" ht="12">
      <c r="A98" s="46">
        <v>38</v>
      </c>
      <c r="B98" s="74">
        <v>77.32815533980583</v>
      </c>
      <c r="C98" s="42">
        <v>53.671844660194175</v>
      </c>
      <c r="D98" s="38">
        <f>+B98+C98</f>
        <v>131</v>
      </c>
      <c r="E98" s="74">
        <v>11.319417475728155</v>
      </c>
      <c r="F98" s="42">
        <v>91.44563106796117</v>
      </c>
      <c r="G98" s="42">
        <v>26.581553398058254</v>
      </c>
      <c r="H98" s="42">
        <v>1.6533980582524272</v>
      </c>
      <c r="I98" s="38">
        <f t="shared" si="0"/>
        <v>131.00000000000003</v>
      </c>
      <c r="J98" s="74">
        <v>781</v>
      </c>
      <c r="K98" s="42"/>
      <c r="L98" s="42"/>
      <c r="M98" s="42">
        <v>0</v>
      </c>
      <c r="N98" s="38">
        <f t="shared" si="1"/>
        <v>781</v>
      </c>
      <c r="O98" s="44"/>
    </row>
    <row r="99" spans="1:15" s="2" customFormat="1" ht="12">
      <c r="A99" s="46">
        <v>39</v>
      </c>
      <c r="B99" s="74">
        <v>58</v>
      </c>
      <c r="C99" s="42">
        <v>95</v>
      </c>
      <c r="D99" s="38">
        <f>+B99+C99</f>
        <v>153</v>
      </c>
      <c r="E99" s="74">
        <v>25</v>
      </c>
      <c r="F99" s="42">
        <v>65</v>
      </c>
      <c r="G99" s="42">
        <v>63</v>
      </c>
      <c r="H99" s="42"/>
      <c r="I99" s="38">
        <f t="shared" si="0"/>
        <v>153</v>
      </c>
      <c r="J99" s="74">
        <v>4</v>
      </c>
      <c r="K99" s="42"/>
      <c r="L99" s="42"/>
      <c r="M99" s="42">
        <v>149</v>
      </c>
      <c r="N99" s="38">
        <f t="shared" si="1"/>
        <v>153</v>
      </c>
      <c r="O99" s="44"/>
    </row>
    <row r="100" spans="1:15" s="2" customFormat="1" ht="12">
      <c r="A100" s="46">
        <v>40</v>
      </c>
      <c r="B100" s="74" t="s">
        <v>121</v>
      </c>
      <c r="C100" s="42" t="s">
        <v>121</v>
      </c>
      <c r="D100" s="139" t="s">
        <v>121</v>
      </c>
      <c r="E100" s="74">
        <v>0</v>
      </c>
      <c r="F100" s="42">
        <v>0</v>
      </c>
      <c r="G100" s="42">
        <v>0</v>
      </c>
      <c r="H100" s="42">
        <v>0</v>
      </c>
      <c r="I100" s="38">
        <f t="shared" si="0"/>
        <v>0</v>
      </c>
      <c r="J100" s="74">
        <v>0</v>
      </c>
      <c r="K100" s="42"/>
      <c r="L100" s="42"/>
      <c r="M100" s="42">
        <v>0</v>
      </c>
      <c r="N100" s="38">
        <f t="shared" si="1"/>
        <v>0</v>
      </c>
      <c r="O100" s="44"/>
    </row>
    <row r="101" spans="1:15" s="2" customFormat="1" ht="12">
      <c r="A101" s="46">
        <v>41</v>
      </c>
      <c r="B101" s="74" t="s">
        <v>121</v>
      </c>
      <c r="C101" s="42" t="s">
        <v>121</v>
      </c>
      <c r="D101" s="139" t="s">
        <v>121</v>
      </c>
      <c r="E101" s="74">
        <v>0</v>
      </c>
      <c r="F101" s="42"/>
      <c r="G101" s="42"/>
      <c r="H101" s="42"/>
      <c r="I101" s="38">
        <f t="shared" si="0"/>
        <v>0</v>
      </c>
      <c r="J101" s="74"/>
      <c r="K101" s="42"/>
      <c r="L101" s="42"/>
      <c r="M101" s="42"/>
      <c r="N101" s="38">
        <f t="shared" si="1"/>
        <v>0</v>
      </c>
      <c r="O101" s="44"/>
    </row>
    <row r="102" spans="1:15" s="2" customFormat="1" ht="12">
      <c r="A102" s="46">
        <v>42</v>
      </c>
      <c r="B102" s="74" t="s">
        <v>121</v>
      </c>
      <c r="C102" s="42" t="s">
        <v>121</v>
      </c>
      <c r="D102" s="139" t="s">
        <v>121</v>
      </c>
      <c r="E102" s="74">
        <v>0</v>
      </c>
      <c r="F102" s="42"/>
      <c r="G102" s="42"/>
      <c r="H102" s="42"/>
      <c r="I102" s="38">
        <f t="shared" si="0"/>
        <v>0</v>
      </c>
      <c r="J102" s="74"/>
      <c r="K102" s="42"/>
      <c r="L102" s="42"/>
      <c r="M102" s="42"/>
      <c r="N102" s="38">
        <f t="shared" si="1"/>
        <v>0</v>
      </c>
      <c r="O102" s="44"/>
    </row>
    <row r="103" spans="1:15" s="2" customFormat="1" ht="12">
      <c r="A103" s="46">
        <v>43</v>
      </c>
      <c r="B103" s="74" t="s">
        <v>121</v>
      </c>
      <c r="C103" s="42" t="s">
        <v>121</v>
      </c>
      <c r="D103" s="139" t="s">
        <v>121</v>
      </c>
      <c r="E103" s="74">
        <v>0</v>
      </c>
      <c r="F103" s="42"/>
      <c r="G103" s="42"/>
      <c r="H103" s="42"/>
      <c r="I103" s="38">
        <f t="shared" si="0"/>
        <v>0</v>
      </c>
      <c r="J103" s="74"/>
      <c r="K103" s="42"/>
      <c r="L103" s="42"/>
      <c r="M103" s="42"/>
      <c r="N103" s="38">
        <f t="shared" si="1"/>
        <v>0</v>
      </c>
      <c r="O103" s="44"/>
    </row>
    <row r="104" spans="1:15" s="2" customFormat="1" ht="12">
      <c r="A104" s="46">
        <v>44</v>
      </c>
      <c r="B104" s="74">
        <v>692</v>
      </c>
      <c r="C104" s="42">
        <v>670</v>
      </c>
      <c r="D104" s="38">
        <f>+B104+C104</f>
        <v>1362</v>
      </c>
      <c r="E104" s="74">
        <v>94</v>
      </c>
      <c r="F104" s="42">
        <v>533</v>
      </c>
      <c r="G104" s="42">
        <v>659</v>
      </c>
      <c r="H104" s="42">
        <v>76</v>
      </c>
      <c r="I104" s="38">
        <f t="shared" si="0"/>
        <v>1362</v>
      </c>
      <c r="J104" s="74">
        <v>1021</v>
      </c>
      <c r="K104" s="42"/>
      <c r="L104" s="42"/>
      <c r="M104" s="42">
        <v>341</v>
      </c>
      <c r="N104" s="38">
        <f t="shared" si="1"/>
        <v>1362</v>
      </c>
      <c r="O104" s="44"/>
    </row>
    <row r="105" spans="1:15" s="2" customFormat="1" ht="12">
      <c r="A105" s="46">
        <v>45</v>
      </c>
      <c r="B105" s="221" t="s">
        <v>122</v>
      </c>
      <c r="C105" s="222"/>
      <c r="D105" s="223"/>
      <c r="E105" s="74"/>
      <c r="F105" s="42"/>
      <c r="G105" s="42"/>
      <c r="H105" s="42"/>
      <c r="I105" s="38"/>
      <c r="J105" s="74"/>
      <c r="K105" s="42"/>
      <c r="L105" s="42"/>
      <c r="M105" s="42"/>
      <c r="N105" s="38"/>
      <c r="O105" s="150"/>
    </row>
    <row r="106" spans="1:15" s="2" customFormat="1" ht="12">
      <c r="A106" s="46">
        <v>46</v>
      </c>
      <c r="B106" s="74">
        <v>30966</v>
      </c>
      <c r="C106" s="42">
        <v>29514.7</v>
      </c>
      <c r="D106" s="38">
        <f>+B106+C106</f>
        <v>60480.7</v>
      </c>
      <c r="E106" s="74">
        <v>9114</v>
      </c>
      <c r="F106" s="42">
        <v>15186</v>
      </c>
      <c r="G106" s="42">
        <v>24031</v>
      </c>
      <c r="H106" s="42">
        <v>12150</v>
      </c>
      <c r="I106" s="38">
        <f aca="true" t="shared" si="2" ref="I106:I112">SUM(E106:H106)</f>
        <v>60481</v>
      </c>
      <c r="J106" s="74">
        <v>22161</v>
      </c>
      <c r="K106" s="42"/>
      <c r="L106" s="42"/>
      <c r="M106" s="42">
        <v>38320</v>
      </c>
      <c r="N106" s="38">
        <f aca="true" t="shared" si="3" ref="N106:N112">SUM(J106:M106)</f>
        <v>60481</v>
      </c>
      <c r="O106" s="44"/>
    </row>
    <row r="107" spans="1:15" s="2" customFormat="1" ht="12">
      <c r="A107" s="46">
        <v>47</v>
      </c>
      <c r="B107" s="221" t="s">
        <v>122</v>
      </c>
      <c r="C107" s="222"/>
      <c r="D107" s="223"/>
      <c r="E107" s="74"/>
      <c r="F107" s="42"/>
      <c r="G107" s="42"/>
      <c r="H107" s="42"/>
      <c r="I107" s="38">
        <f t="shared" si="2"/>
        <v>0</v>
      </c>
      <c r="J107" s="74"/>
      <c r="K107" s="42"/>
      <c r="L107" s="42"/>
      <c r="M107" s="42"/>
      <c r="N107" s="38">
        <f t="shared" si="3"/>
        <v>0</v>
      </c>
      <c r="O107" s="150"/>
    </row>
    <row r="108" spans="1:15" s="2" customFormat="1" ht="12">
      <c r="A108" s="46">
        <v>48</v>
      </c>
      <c r="B108" s="221" t="s">
        <v>122</v>
      </c>
      <c r="C108" s="222"/>
      <c r="D108" s="223"/>
      <c r="E108" s="74"/>
      <c r="F108" s="42"/>
      <c r="G108" s="42"/>
      <c r="H108" s="42"/>
      <c r="I108" s="38">
        <f t="shared" si="2"/>
        <v>0</v>
      </c>
      <c r="J108" s="74"/>
      <c r="K108" s="42"/>
      <c r="L108" s="42"/>
      <c r="M108" s="42"/>
      <c r="N108" s="38">
        <f t="shared" si="3"/>
        <v>0</v>
      </c>
      <c r="O108" s="150"/>
    </row>
    <row r="109" spans="1:15" s="2" customFormat="1" ht="12">
      <c r="A109" s="46">
        <v>49</v>
      </c>
      <c r="B109" s="74">
        <f>649055</f>
        <v>649055</v>
      </c>
      <c r="C109" s="42">
        <v>997121</v>
      </c>
      <c r="D109" s="38">
        <f>SUM(B109:C109)</f>
        <v>1646176</v>
      </c>
      <c r="E109" s="74">
        <f>438465</f>
        <v>438465</v>
      </c>
      <c r="F109" s="42">
        <f>606275</f>
        <v>606275</v>
      </c>
      <c r="G109" s="42">
        <f>449142</f>
        <v>449142</v>
      </c>
      <c r="H109" s="42">
        <f>152294</f>
        <v>152294</v>
      </c>
      <c r="I109" s="38">
        <f t="shared" si="2"/>
        <v>1646176</v>
      </c>
      <c r="J109" s="74">
        <f>54894</f>
        <v>54894</v>
      </c>
      <c r="K109" s="42">
        <f>868</f>
        <v>868</v>
      </c>
      <c r="L109" s="42">
        <f>3180</f>
        <v>3180</v>
      </c>
      <c r="M109" s="42">
        <f>1587234</f>
        <v>1587234</v>
      </c>
      <c r="N109" s="38">
        <f t="shared" si="3"/>
        <v>1646176</v>
      </c>
      <c r="O109" s="150"/>
    </row>
    <row r="110" spans="1:15" s="2" customFormat="1" ht="12">
      <c r="A110" s="46">
        <v>50</v>
      </c>
      <c r="B110" s="74">
        <f>4762</f>
        <v>4762</v>
      </c>
      <c r="C110" s="42">
        <f>131</f>
        <v>131</v>
      </c>
      <c r="D110" s="38">
        <f>SUM(B110:C110)</f>
        <v>4893</v>
      </c>
      <c r="E110" s="74"/>
      <c r="F110" s="42">
        <f>2202</f>
        <v>2202</v>
      </c>
      <c r="G110" s="42">
        <f>2691</f>
        <v>2691</v>
      </c>
      <c r="H110" s="42"/>
      <c r="I110" s="38">
        <f t="shared" si="2"/>
        <v>4893</v>
      </c>
      <c r="J110" s="74">
        <f>429</f>
        <v>429</v>
      </c>
      <c r="K110" s="42">
        <f>101</f>
        <v>101</v>
      </c>
      <c r="L110" s="42">
        <f>10</f>
        <v>10</v>
      </c>
      <c r="M110" s="42">
        <f>4353</f>
        <v>4353</v>
      </c>
      <c r="N110" s="38">
        <f t="shared" si="3"/>
        <v>4893</v>
      </c>
      <c r="O110" s="150"/>
    </row>
    <row r="111" spans="1:15" s="2" customFormat="1" ht="12">
      <c r="A111" s="46">
        <v>51</v>
      </c>
      <c r="B111" s="74">
        <f>6851</f>
        <v>6851</v>
      </c>
      <c r="C111" s="42">
        <f>5416</f>
        <v>5416</v>
      </c>
      <c r="D111" s="38">
        <f>SUM(B111:C111)</f>
        <v>12267</v>
      </c>
      <c r="E111" s="74"/>
      <c r="F111" s="42">
        <f>12267</f>
        <v>12267</v>
      </c>
      <c r="G111" s="42"/>
      <c r="H111" s="53"/>
      <c r="I111" s="38">
        <f t="shared" si="2"/>
        <v>12267</v>
      </c>
      <c r="J111" s="100">
        <f>826</f>
        <v>826</v>
      </c>
      <c r="K111" s="53">
        <f>45</f>
        <v>45</v>
      </c>
      <c r="L111" s="53">
        <f>45</f>
        <v>45</v>
      </c>
      <c r="M111" s="53">
        <f>11351</f>
        <v>11351</v>
      </c>
      <c r="N111" s="140">
        <f t="shared" si="3"/>
        <v>12267</v>
      </c>
      <c r="O111" s="150"/>
    </row>
    <row r="112" spans="1:15" s="2" customFormat="1" ht="12">
      <c r="A112" s="46">
        <v>52</v>
      </c>
      <c r="B112" s="74">
        <v>13475</v>
      </c>
      <c r="C112" s="42">
        <v>31441</v>
      </c>
      <c r="D112" s="38">
        <f>SUM(B112:C112)</f>
        <v>44916</v>
      </c>
      <c r="E112" s="74">
        <f>10331</f>
        <v>10331</v>
      </c>
      <c r="F112" s="42">
        <f>13475</f>
        <v>13475</v>
      </c>
      <c r="G112" s="42">
        <f>20212</f>
        <v>20212</v>
      </c>
      <c r="H112" s="42">
        <f>898</f>
        <v>898</v>
      </c>
      <c r="I112" s="38">
        <f t="shared" si="2"/>
        <v>44916</v>
      </c>
      <c r="J112" s="74"/>
      <c r="K112" s="42"/>
      <c r="L112" s="42"/>
      <c r="M112" s="42">
        <f>44916</f>
        <v>44916</v>
      </c>
      <c r="N112" s="38">
        <f t="shared" si="3"/>
        <v>44916</v>
      </c>
      <c r="O112" s="150"/>
    </row>
    <row r="113" spans="1:14" s="2" customFormat="1" ht="15">
      <c r="A113" s="46">
        <v>53</v>
      </c>
      <c r="B113" s="74">
        <v>1241</v>
      </c>
      <c r="C113" s="42">
        <v>1144</v>
      </c>
      <c r="D113" s="140">
        <f>SUM(B113:C113)</f>
        <v>2385</v>
      </c>
      <c r="E113" s="143"/>
      <c r="F113" s="53">
        <v>2000</v>
      </c>
      <c r="G113" s="53">
        <v>385</v>
      </c>
      <c r="H113" s="133"/>
      <c r="I113" s="140">
        <f aca="true" t="shared" si="4" ref="I113:I118">SUM(E113:H113)</f>
        <v>2385</v>
      </c>
      <c r="J113" s="151">
        <v>1562</v>
      </c>
      <c r="K113" s="152">
        <v>1</v>
      </c>
      <c r="L113" s="152">
        <v>0</v>
      </c>
      <c r="M113" s="152">
        <v>822</v>
      </c>
      <c r="N113" s="140">
        <f aca="true" t="shared" si="5" ref="N113:N118">SUM(J113:M113)</f>
        <v>2385</v>
      </c>
    </row>
    <row r="114" spans="1:14" s="2" customFormat="1" ht="12">
      <c r="A114" s="46">
        <v>54</v>
      </c>
      <c r="B114" s="74">
        <v>94</v>
      </c>
      <c r="C114" s="42">
        <v>56</v>
      </c>
      <c r="D114" s="38">
        <v>150</v>
      </c>
      <c r="E114" s="144"/>
      <c r="F114" s="47"/>
      <c r="G114" s="42">
        <v>150</v>
      </c>
      <c r="H114" s="47" t="s">
        <v>63</v>
      </c>
      <c r="I114" s="38">
        <f t="shared" si="4"/>
        <v>150</v>
      </c>
      <c r="J114" s="74">
        <v>12</v>
      </c>
      <c r="K114" s="47">
        <v>0</v>
      </c>
      <c r="L114" s="47">
        <v>1</v>
      </c>
      <c r="M114" s="42">
        <v>137</v>
      </c>
      <c r="N114" s="38">
        <f t="shared" si="5"/>
        <v>150</v>
      </c>
    </row>
    <row r="115" spans="1:14" s="2" customFormat="1" ht="12">
      <c r="A115" s="46">
        <v>55</v>
      </c>
      <c r="B115" s="74">
        <v>140</v>
      </c>
      <c r="C115" s="42">
        <v>10</v>
      </c>
      <c r="D115" s="38">
        <v>150</v>
      </c>
      <c r="E115" s="144"/>
      <c r="F115" s="42">
        <v>150</v>
      </c>
      <c r="G115" s="42"/>
      <c r="H115" s="47" t="s">
        <v>63</v>
      </c>
      <c r="I115" s="38">
        <f t="shared" si="4"/>
        <v>150</v>
      </c>
      <c r="J115" s="74">
        <v>150</v>
      </c>
      <c r="K115" s="42"/>
      <c r="L115" s="42"/>
      <c r="M115" s="42"/>
      <c r="N115" s="38">
        <f t="shared" si="5"/>
        <v>150</v>
      </c>
    </row>
    <row r="116" spans="1:14" s="2" customFormat="1" ht="12">
      <c r="A116" s="46">
        <v>56</v>
      </c>
      <c r="B116" s="74">
        <v>25</v>
      </c>
      <c r="C116" s="42">
        <v>15</v>
      </c>
      <c r="D116" s="38">
        <v>40</v>
      </c>
      <c r="E116" s="74">
        <v>40</v>
      </c>
      <c r="F116" s="42"/>
      <c r="G116" s="47"/>
      <c r="H116" s="47" t="s">
        <v>63</v>
      </c>
      <c r="I116" s="38">
        <f t="shared" si="4"/>
        <v>40</v>
      </c>
      <c r="J116" s="144"/>
      <c r="K116" s="47"/>
      <c r="L116" s="42">
        <v>40</v>
      </c>
      <c r="M116" s="47"/>
      <c r="N116" s="38">
        <f t="shared" si="5"/>
        <v>40</v>
      </c>
    </row>
    <row r="117" spans="1:14" s="2" customFormat="1" ht="12">
      <c r="A117" s="46">
        <v>57</v>
      </c>
      <c r="B117" s="74">
        <v>320</v>
      </c>
      <c r="C117" s="42">
        <v>325</v>
      </c>
      <c r="D117" s="38">
        <f>SUM(B117:C117)</f>
        <v>645</v>
      </c>
      <c r="E117" s="144"/>
      <c r="F117" s="47"/>
      <c r="G117" s="134">
        <v>645</v>
      </c>
      <c r="H117" s="135" t="s">
        <v>63</v>
      </c>
      <c r="I117" s="145">
        <f t="shared" si="4"/>
        <v>645</v>
      </c>
      <c r="J117" s="74">
        <v>335</v>
      </c>
      <c r="K117" s="47"/>
      <c r="L117" s="47"/>
      <c r="M117" s="47">
        <v>310</v>
      </c>
      <c r="N117" s="38">
        <f t="shared" si="5"/>
        <v>645</v>
      </c>
    </row>
    <row r="118" spans="1:14" s="50" customFormat="1" ht="13.5" thickBot="1">
      <c r="A118" s="79">
        <v>58</v>
      </c>
      <c r="B118" s="141">
        <v>270</v>
      </c>
      <c r="C118" s="142">
        <v>30</v>
      </c>
      <c r="D118" s="153">
        <f>SUM(B118:C118)</f>
        <v>300</v>
      </c>
      <c r="E118" s="146">
        <v>0</v>
      </c>
      <c r="F118" s="142">
        <v>175</v>
      </c>
      <c r="G118" s="142">
        <v>125</v>
      </c>
      <c r="H118" s="147" t="s">
        <v>63</v>
      </c>
      <c r="I118" s="153">
        <f t="shared" si="4"/>
        <v>300</v>
      </c>
      <c r="J118" s="148">
        <v>150</v>
      </c>
      <c r="K118" s="149">
        <v>6</v>
      </c>
      <c r="L118" s="149">
        <v>7</v>
      </c>
      <c r="M118" s="149">
        <v>137</v>
      </c>
      <c r="N118" s="153">
        <f t="shared" si="5"/>
        <v>300</v>
      </c>
    </row>
    <row r="119" spans="1:15" s="2" customFormat="1" ht="12">
      <c r="A119" s="16" t="s">
        <v>14</v>
      </c>
      <c r="B119" s="16"/>
      <c r="C119" s="16"/>
      <c r="D119" s="16"/>
      <c r="E119" s="16"/>
      <c r="F119" s="16"/>
      <c r="G119" s="16"/>
      <c r="H119" s="16"/>
      <c r="I119" s="16"/>
      <c r="J119" s="16"/>
      <c r="K119" s="16"/>
      <c r="L119" s="16"/>
      <c r="M119" s="16"/>
      <c r="N119" s="16"/>
      <c r="O119" s="16"/>
    </row>
    <row r="120" s="2" customFormat="1" ht="12.75" thickBot="1"/>
    <row r="121" spans="1:25" s="1" customFormat="1" ht="12">
      <c r="A121" s="26" t="s">
        <v>39</v>
      </c>
      <c r="B121" s="17"/>
      <c r="C121" s="17"/>
      <c r="D121" s="17"/>
      <c r="E121" s="17"/>
      <c r="F121" s="17"/>
      <c r="G121" s="17"/>
      <c r="H121" s="17"/>
      <c r="I121" s="17"/>
      <c r="J121" s="17"/>
      <c r="K121" s="17"/>
      <c r="L121" s="17"/>
      <c r="M121" s="17"/>
      <c r="N121" s="17"/>
      <c r="O121" s="18"/>
      <c r="P121" s="2"/>
      <c r="Q121" s="2"/>
      <c r="R121" s="2"/>
      <c r="S121" s="2"/>
      <c r="T121" s="2"/>
      <c r="U121" s="2"/>
      <c r="V121" s="2"/>
      <c r="W121" s="2"/>
      <c r="X121" s="2"/>
      <c r="Y121" s="2"/>
    </row>
    <row r="122" spans="1:15" s="2" customFormat="1" ht="54.75" customHeight="1" thickBot="1">
      <c r="A122" s="217" t="s">
        <v>152</v>
      </c>
      <c r="B122" s="218"/>
      <c r="C122" s="218"/>
      <c r="D122" s="218"/>
      <c r="E122" s="218"/>
      <c r="F122" s="218"/>
      <c r="G122" s="218"/>
      <c r="H122" s="218"/>
      <c r="I122" s="218"/>
      <c r="J122" s="218"/>
      <c r="K122" s="218"/>
      <c r="L122" s="218"/>
      <c r="M122" s="218"/>
      <c r="N122" s="218"/>
      <c r="O122" s="219"/>
    </row>
    <row r="123" spans="1:33" s="1" customFormat="1" ht="12.75" thickBot="1">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row>
    <row r="124" spans="1:35" s="1" customFormat="1" ht="12">
      <c r="A124" s="27" t="s">
        <v>40</v>
      </c>
      <c r="B124" s="19"/>
      <c r="C124" s="19"/>
      <c r="D124" s="19"/>
      <c r="E124" s="19"/>
      <c r="F124" s="19"/>
      <c r="G124" s="19"/>
      <c r="H124" s="19"/>
      <c r="I124" s="19"/>
      <c r="J124" s="19"/>
      <c r="K124" s="19"/>
      <c r="L124" s="19"/>
      <c r="M124" s="19"/>
      <c r="N124" s="19"/>
      <c r="O124" s="18"/>
      <c r="P124" s="2"/>
      <c r="Q124" s="2"/>
      <c r="R124" s="2"/>
      <c r="S124" s="2"/>
      <c r="T124" s="2"/>
      <c r="U124" s="2"/>
      <c r="V124" s="2"/>
      <c r="W124" s="2"/>
      <c r="X124" s="2"/>
      <c r="Y124" s="2"/>
      <c r="Z124" s="2"/>
      <c r="AA124" s="2"/>
      <c r="AB124" s="2"/>
      <c r="AC124" s="2"/>
      <c r="AD124" s="2"/>
      <c r="AE124" s="2"/>
      <c r="AF124" s="2"/>
      <c r="AG124" s="2"/>
      <c r="AH124" s="2"/>
      <c r="AI124" s="2"/>
    </row>
    <row r="125" spans="1:15" s="2" customFormat="1" ht="53.25" customHeight="1" thickBot="1">
      <c r="A125" s="217" t="s">
        <v>153</v>
      </c>
      <c r="B125" s="218"/>
      <c r="C125" s="218"/>
      <c r="D125" s="218"/>
      <c r="E125" s="218"/>
      <c r="F125" s="218"/>
      <c r="G125" s="218"/>
      <c r="H125" s="218"/>
      <c r="I125" s="218"/>
      <c r="J125" s="218"/>
      <c r="K125" s="218"/>
      <c r="L125" s="218"/>
      <c r="M125" s="218"/>
      <c r="N125" s="218"/>
      <c r="O125" s="219"/>
    </row>
  </sheetData>
  <sheetProtection/>
  <mergeCells count="28">
    <mergeCell ref="B107:D107"/>
    <mergeCell ref="B108:D108"/>
    <mergeCell ref="B94:D94"/>
    <mergeCell ref="B105:D105"/>
    <mergeCell ref="B87:D87"/>
    <mergeCell ref="B88:D88"/>
    <mergeCell ref="B89:D89"/>
    <mergeCell ref="B91:D91"/>
    <mergeCell ref="B92:D92"/>
    <mergeCell ref="B93:D93"/>
    <mergeCell ref="B84:D84"/>
    <mergeCell ref="B85:D85"/>
    <mergeCell ref="B4:O4"/>
    <mergeCell ref="B6:O6"/>
    <mergeCell ref="A10:A11"/>
    <mergeCell ref="B10:H10"/>
    <mergeCell ref="I10:K10"/>
    <mergeCell ref="L10:O10"/>
    <mergeCell ref="B81:D81"/>
    <mergeCell ref="B82:D82"/>
    <mergeCell ref="A125:O125"/>
    <mergeCell ref="A72:N72"/>
    <mergeCell ref="A73:A74"/>
    <mergeCell ref="B73:D73"/>
    <mergeCell ref="E73:I73"/>
    <mergeCell ref="J73:N73"/>
    <mergeCell ref="A122:O122"/>
    <mergeCell ref="B83:D83"/>
  </mergeCells>
  <dataValidations count="1">
    <dataValidation errorStyle="warning" type="whole" operator="equal" allowBlank="1" showInputMessage="1" showErrorMessage="1" errorTitle="Precaución" error="El total de la población beneficiada por edad debe ser igual al total de la población beneficiada por sexo" sqref="I115 I118 I75 I109:I113 K111">
      <formula1>D115</formula1>
    </dataValidation>
  </dataValidations>
  <printOptions horizontalCentered="1"/>
  <pageMargins left="0" right="0" top="0.5905511811023623" bottom="0" header="0" footer="0"/>
  <pageSetup fitToHeight="10" horizontalDpi="600" verticalDpi="600" orientation="landscape" scale="60" r:id="rId1"/>
  <rowBreaks count="1" manualBreakCount="1">
    <brk id="118" max="14" man="1"/>
  </rowBreaks>
</worksheet>
</file>

<file path=xl/worksheets/sheet3.xml><?xml version="1.0" encoding="utf-8"?>
<worksheet xmlns="http://schemas.openxmlformats.org/spreadsheetml/2006/main" xmlns:r="http://schemas.openxmlformats.org/officeDocument/2006/relationships">
  <sheetPr>
    <tabColor theme="3" tint="0.39998000860214233"/>
  </sheetPr>
  <dimension ref="A1:AK67"/>
  <sheetViews>
    <sheetView showGridLines="0" showZeros="0" tabSelected="1" view="pageBreakPreview" zoomScaleSheetLayoutView="100" zoomScalePageLayoutView="0" workbookViewId="0" topLeftCell="A1">
      <selection activeCell="F12" sqref="F12"/>
    </sheetView>
  </sheetViews>
  <sheetFormatPr defaultColWidth="11.421875" defaultRowHeight="15"/>
  <cols>
    <col min="1" max="1" width="15.00390625" style="12" customWidth="1"/>
    <col min="2" max="5" width="11.421875" style="12" customWidth="1"/>
    <col min="6" max="6" width="13.7109375" style="12" customWidth="1"/>
    <col min="7" max="8" width="11.421875" style="12" customWidth="1"/>
    <col min="9" max="11" width="15.7109375" style="12" customWidth="1"/>
    <col min="12" max="12" width="12.8515625" style="12" customWidth="1"/>
    <col min="13" max="13" width="13.00390625" style="12" customWidth="1"/>
    <col min="14" max="14" width="13.140625" style="12" customWidth="1"/>
    <col min="15" max="15" width="12.421875" style="12" customWidth="1"/>
    <col min="16" max="16384" width="11.421875" style="12" customWidth="1"/>
  </cols>
  <sheetData>
    <row r="1" ht="15">
      <c r="A1" s="11" t="s">
        <v>144</v>
      </c>
    </row>
    <row r="2" ht="15">
      <c r="A2" s="11" t="s">
        <v>145</v>
      </c>
    </row>
    <row r="3" ht="15">
      <c r="A3" s="11"/>
    </row>
    <row r="4" spans="1:15" ht="15">
      <c r="A4" s="20" t="s">
        <v>24</v>
      </c>
      <c r="B4" s="196" t="s">
        <v>123</v>
      </c>
      <c r="C4" s="197"/>
      <c r="D4" s="197"/>
      <c r="E4" s="197"/>
      <c r="F4" s="197"/>
      <c r="G4" s="197"/>
      <c r="H4" s="197"/>
      <c r="I4" s="197"/>
      <c r="J4" s="197"/>
      <c r="K4" s="197"/>
      <c r="L4" s="197"/>
      <c r="M4" s="197"/>
      <c r="N4" s="197"/>
      <c r="O4" s="198"/>
    </row>
    <row r="5" spans="1:14" ht="4.5" customHeight="1">
      <c r="A5" s="13"/>
      <c r="B5" s="14"/>
      <c r="C5" s="14"/>
      <c r="D5" s="14"/>
      <c r="E5" s="14"/>
      <c r="F5" s="14"/>
      <c r="G5" s="14"/>
      <c r="H5" s="14"/>
      <c r="I5" s="14"/>
      <c r="J5" s="14"/>
      <c r="K5" s="14"/>
      <c r="L5" s="14"/>
      <c r="M5" s="14"/>
      <c r="N5" s="14"/>
    </row>
    <row r="6" spans="1:15" ht="15">
      <c r="A6" s="20" t="s">
        <v>25</v>
      </c>
      <c r="B6" s="196" t="s">
        <v>124</v>
      </c>
      <c r="C6" s="197"/>
      <c r="D6" s="197"/>
      <c r="E6" s="197"/>
      <c r="F6" s="197"/>
      <c r="G6" s="197"/>
      <c r="H6" s="197"/>
      <c r="I6" s="197"/>
      <c r="J6" s="197"/>
      <c r="K6" s="197"/>
      <c r="L6" s="197"/>
      <c r="M6" s="197"/>
      <c r="N6" s="197"/>
      <c r="O6" s="198"/>
    </row>
    <row r="7" ht="15">
      <c r="A7" s="11"/>
    </row>
    <row r="8" spans="1:15" s="1" customFormat="1" ht="12">
      <c r="A8" s="16" t="s">
        <v>12</v>
      </c>
      <c r="B8" s="16"/>
      <c r="C8" s="16"/>
      <c r="D8" s="16"/>
      <c r="E8" s="16"/>
      <c r="F8" s="16"/>
      <c r="G8" s="16"/>
      <c r="H8" s="16"/>
      <c r="I8" s="16"/>
      <c r="J8" s="16"/>
      <c r="K8" s="16"/>
      <c r="L8" s="16"/>
      <c r="M8" s="16"/>
      <c r="N8" s="16"/>
      <c r="O8" s="16"/>
    </row>
    <row r="9" spans="9:14" s="2" customFormat="1" ht="12.75" thickBot="1">
      <c r="I9" s="1"/>
      <c r="K9" s="1"/>
      <c r="M9" s="1"/>
      <c r="N9" s="1"/>
    </row>
    <row r="10" spans="1:17" s="2" customFormat="1" ht="32.25" customHeight="1" thickBot="1">
      <c r="A10" s="199" t="s">
        <v>26</v>
      </c>
      <c r="B10" s="211" t="s">
        <v>27</v>
      </c>
      <c r="C10" s="203"/>
      <c r="D10" s="203"/>
      <c r="E10" s="203"/>
      <c r="F10" s="203"/>
      <c r="G10" s="203"/>
      <c r="H10" s="204"/>
      <c r="I10" s="202" t="s">
        <v>28</v>
      </c>
      <c r="J10" s="203"/>
      <c r="K10" s="204"/>
      <c r="L10" s="202" t="s">
        <v>31</v>
      </c>
      <c r="M10" s="212"/>
      <c r="N10" s="212"/>
      <c r="O10" s="213"/>
      <c r="P10" s="8"/>
      <c r="Q10" s="8"/>
    </row>
    <row r="11" spans="1:15" s="2" customFormat="1" ht="53.25" customHeight="1" thickBot="1">
      <c r="A11" s="201"/>
      <c r="B11" s="172" t="s">
        <v>9</v>
      </c>
      <c r="C11" s="7" t="s">
        <v>0</v>
      </c>
      <c r="D11" s="7" t="s">
        <v>1</v>
      </c>
      <c r="E11" s="7" t="s">
        <v>2</v>
      </c>
      <c r="F11" s="7" t="s">
        <v>3</v>
      </c>
      <c r="G11" s="7" t="s">
        <v>4</v>
      </c>
      <c r="H11" s="110" t="s">
        <v>5</v>
      </c>
      <c r="I11" s="111" t="s">
        <v>41</v>
      </c>
      <c r="J11" s="112" t="s">
        <v>29</v>
      </c>
      <c r="K11" s="25" t="s">
        <v>30</v>
      </c>
      <c r="L11" s="56" t="s">
        <v>32</v>
      </c>
      <c r="M11" s="112" t="s">
        <v>33</v>
      </c>
      <c r="N11" s="112" t="s">
        <v>34</v>
      </c>
      <c r="O11" s="25" t="s">
        <v>35</v>
      </c>
    </row>
    <row r="12" spans="1:15" s="2" customFormat="1" ht="60">
      <c r="A12" s="69">
        <v>1</v>
      </c>
      <c r="B12" s="113" t="s">
        <v>54</v>
      </c>
      <c r="C12" s="29" t="s">
        <v>125</v>
      </c>
      <c r="D12" s="29" t="s">
        <v>56</v>
      </c>
      <c r="E12" s="29" t="s">
        <v>55</v>
      </c>
      <c r="F12" s="29" t="s">
        <v>58</v>
      </c>
      <c r="G12" s="29" t="s">
        <v>56</v>
      </c>
      <c r="H12" s="114" t="s">
        <v>62</v>
      </c>
      <c r="I12" s="119">
        <v>12539630</v>
      </c>
      <c r="J12" s="120">
        <v>13849800</v>
      </c>
      <c r="K12" s="31">
        <v>1713532.42</v>
      </c>
      <c r="L12" s="34">
        <v>13719</v>
      </c>
      <c r="M12" s="32">
        <v>10350</v>
      </c>
      <c r="N12" s="32">
        <v>6079</v>
      </c>
      <c r="O12" s="164" t="s">
        <v>126</v>
      </c>
    </row>
    <row r="13" spans="1:15" s="2" customFormat="1" ht="12">
      <c r="A13" s="46">
        <v>2</v>
      </c>
      <c r="B13" s="84" t="s">
        <v>54</v>
      </c>
      <c r="C13" s="36" t="s">
        <v>125</v>
      </c>
      <c r="D13" s="36" t="s">
        <v>56</v>
      </c>
      <c r="E13" s="36" t="s">
        <v>55</v>
      </c>
      <c r="F13" s="36" t="s">
        <v>58</v>
      </c>
      <c r="G13" s="36" t="s">
        <v>56</v>
      </c>
      <c r="H13" s="85" t="s">
        <v>127</v>
      </c>
      <c r="I13" s="91">
        <v>522796</v>
      </c>
      <c r="J13" s="76">
        <v>569774</v>
      </c>
      <c r="K13" s="92">
        <v>146482.7</v>
      </c>
      <c r="L13" s="98"/>
      <c r="M13" s="64"/>
      <c r="N13" s="64"/>
      <c r="O13" s="115"/>
    </row>
    <row r="14" spans="1:15" s="2" customFormat="1" ht="12">
      <c r="A14" s="46">
        <v>3</v>
      </c>
      <c r="B14" s="84" t="s">
        <v>54</v>
      </c>
      <c r="C14" s="36" t="s">
        <v>125</v>
      </c>
      <c r="D14" s="36" t="s">
        <v>56</v>
      </c>
      <c r="E14" s="36" t="s">
        <v>55</v>
      </c>
      <c r="F14" s="36" t="s">
        <v>58</v>
      </c>
      <c r="G14" s="36" t="s">
        <v>56</v>
      </c>
      <c r="H14" s="85" t="s">
        <v>128</v>
      </c>
      <c r="I14" s="91">
        <v>446688</v>
      </c>
      <c r="J14" s="76">
        <v>682818</v>
      </c>
      <c r="K14" s="92">
        <v>100208</v>
      </c>
      <c r="L14" s="98"/>
      <c r="M14" s="64"/>
      <c r="N14" s="64"/>
      <c r="O14" s="115"/>
    </row>
    <row r="15" spans="1:15" s="2" customFormat="1" ht="12">
      <c r="A15" s="46">
        <v>4</v>
      </c>
      <c r="B15" s="84" t="s">
        <v>54</v>
      </c>
      <c r="C15" s="36" t="s">
        <v>125</v>
      </c>
      <c r="D15" s="36" t="s">
        <v>56</v>
      </c>
      <c r="E15" s="36" t="s">
        <v>55</v>
      </c>
      <c r="F15" s="36" t="s">
        <v>58</v>
      </c>
      <c r="G15" s="36" t="s">
        <v>56</v>
      </c>
      <c r="H15" s="85" t="s">
        <v>129</v>
      </c>
      <c r="I15" s="91">
        <v>929382</v>
      </c>
      <c r="J15" s="76">
        <v>1032322</v>
      </c>
      <c r="K15" s="92">
        <v>270672</v>
      </c>
      <c r="L15" s="98"/>
      <c r="M15" s="64"/>
      <c r="N15" s="64"/>
      <c r="O15" s="115"/>
    </row>
    <row r="16" spans="1:15" s="2" customFormat="1" ht="12">
      <c r="A16" s="46">
        <v>5</v>
      </c>
      <c r="B16" s="84" t="s">
        <v>54</v>
      </c>
      <c r="C16" s="36" t="s">
        <v>125</v>
      </c>
      <c r="D16" s="36" t="s">
        <v>56</v>
      </c>
      <c r="E16" s="36" t="s">
        <v>55</v>
      </c>
      <c r="F16" s="36" t="s">
        <v>58</v>
      </c>
      <c r="G16" s="36" t="s">
        <v>56</v>
      </c>
      <c r="H16" s="85" t="s">
        <v>130</v>
      </c>
      <c r="I16" s="91">
        <v>1339035</v>
      </c>
      <c r="J16" s="76">
        <v>1371090</v>
      </c>
      <c r="K16" s="92">
        <v>357161.69</v>
      </c>
      <c r="L16" s="98"/>
      <c r="M16" s="64"/>
      <c r="N16" s="64"/>
      <c r="O16" s="115"/>
    </row>
    <row r="17" spans="1:15" s="2" customFormat="1" ht="12">
      <c r="A17" s="46">
        <v>6</v>
      </c>
      <c r="B17" s="84" t="s">
        <v>54</v>
      </c>
      <c r="C17" s="36" t="s">
        <v>125</v>
      </c>
      <c r="D17" s="36" t="s">
        <v>56</v>
      </c>
      <c r="E17" s="36" t="s">
        <v>55</v>
      </c>
      <c r="F17" s="36" t="s">
        <v>58</v>
      </c>
      <c r="G17" s="36" t="s">
        <v>56</v>
      </c>
      <c r="H17" s="85" t="s">
        <v>131</v>
      </c>
      <c r="I17" s="91">
        <v>160058</v>
      </c>
      <c r="J17" s="76">
        <v>316794</v>
      </c>
      <c r="K17" s="92">
        <v>65064</v>
      </c>
      <c r="L17" s="98"/>
      <c r="M17" s="64"/>
      <c r="N17" s="64"/>
      <c r="O17" s="115"/>
    </row>
    <row r="18" spans="1:15" s="2" customFormat="1" ht="12">
      <c r="A18" s="46">
        <v>7</v>
      </c>
      <c r="B18" s="84" t="s">
        <v>54</v>
      </c>
      <c r="C18" s="36" t="s">
        <v>125</v>
      </c>
      <c r="D18" s="36" t="s">
        <v>56</v>
      </c>
      <c r="E18" s="36" t="s">
        <v>55</v>
      </c>
      <c r="F18" s="36" t="s">
        <v>58</v>
      </c>
      <c r="G18" s="36" t="s">
        <v>56</v>
      </c>
      <c r="H18" s="85" t="s">
        <v>132</v>
      </c>
      <c r="I18" s="91">
        <v>502473</v>
      </c>
      <c r="J18" s="76">
        <v>526153</v>
      </c>
      <c r="K18" s="92">
        <v>125030.63</v>
      </c>
      <c r="L18" s="98"/>
      <c r="M18" s="64"/>
      <c r="N18" s="64"/>
      <c r="O18" s="115"/>
    </row>
    <row r="19" spans="1:15" s="2" customFormat="1" ht="12">
      <c r="A19" s="46">
        <v>8</v>
      </c>
      <c r="B19" s="84" t="s">
        <v>54</v>
      </c>
      <c r="C19" s="36" t="s">
        <v>125</v>
      </c>
      <c r="D19" s="36" t="s">
        <v>56</v>
      </c>
      <c r="E19" s="36" t="s">
        <v>55</v>
      </c>
      <c r="F19" s="36" t="s">
        <v>58</v>
      </c>
      <c r="G19" s="36" t="s">
        <v>56</v>
      </c>
      <c r="H19" s="85" t="s">
        <v>87</v>
      </c>
      <c r="I19" s="91">
        <v>295720</v>
      </c>
      <c r="J19" s="76">
        <v>500097</v>
      </c>
      <c r="K19" s="92">
        <v>120192.82</v>
      </c>
      <c r="L19" s="98"/>
      <c r="M19" s="64"/>
      <c r="N19" s="64"/>
      <c r="O19" s="115"/>
    </row>
    <row r="20" spans="1:15" s="2" customFormat="1" ht="12">
      <c r="A20" s="46">
        <v>9</v>
      </c>
      <c r="B20" s="84" t="s">
        <v>54</v>
      </c>
      <c r="C20" s="36" t="s">
        <v>125</v>
      </c>
      <c r="D20" s="36" t="s">
        <v>56</v>
      </c>
      <c r="E20" s="36" t="s">
        <v>55</v>
      </c>
      <c r="F20" s="36" t="s">
        <v>58</v>
      </c>
      <c r="G20" s="36" t="s">
        <v>56</v>
      </c>
      <c r="H20" s="85" t="s">
        <v>133</v>
      </c>
      <c r="I20" s="91">
        <v>548996</v>
      </c>
      <c r="J20" s="76">
        <v>750271</v>
      </c>
      <c r="K20" s="92">
        <v>155084</v>
      </c>
      <c r="L20" s="98"/>
      <c r="M20" s="64"/>
      <c r="N20" s="64"/>
      <c r="O20" s="115"/>
    </row>
    <row r="21" spans="1:15" s="2" customFormat="1" ht="12">
      <c r="A21" s="46">
        <v>10</v>
      </c>
      <c r="B21" s="84" t="s">
        <v>54</v>
      </c>
      <c r="C21" s="36" t="s">
        <v>125</v>
      </c>
      <c r="D21" s="36" t="s">
        <v>56</v>
      </c>
      <c r="E21" s="36" t="s">
        <v>55</v>
      </c>
      <c r="F21" s="36" t="s">
        <v>58</v>
      </c>
      <c r="G21" s="36" t="s">
        <v>56</v>
      </c>
      <c r="H21" s="85" t="s">
        <v>134</v>
      </c>
      <c r="I21" s="91">
        <v>512780</v>
      </c>
      <c r="J21" s="76">
        <v>573692</v>
      </c>
      <c r="K21" s="92">
        <v>129832</v>
      </c>
      <c r="L21" s="98"/>
      <c r="M21" s="64"/>
      <c r="N21" s="64"/>
      <c r="O21" s="115"/>
    </row>
    <row r="22" spans="1:15" s="2" customFormat="1" ht="12">
      <c r="A22" s="46">
        <v>11</v>
      </c>
      <c r="B22" s="84" t="s">
        <v>54</v>
      </c>
      <c r="C22" s="36" t="s">
        <v>125</v>
      </c>
      <c r="D22" s="36" t="s">
        <v>56</v>
      </c>
      <c r="E22" s="36" t="s">
        <v>55</v>
      </c>
      <c r="F22" s="36" t="s">
        <v>58</v>
      </c>
      <c r="G22" s="36" t="s">
        <v>56</v>
      </c>
      <c r="H22" s="85" t="s">
        <v>110</v>
      </c>
      <c r="I22" s="91">
        <v>323630</v>
      </c>
      <c r="J22" s="76">
        <v>378140</v>
      </c>
      <c r="K22" s="92">
        <v>85323.97</v>
      </c>
      <c r="L22" s="98"/>
      <c r="M22" s="64"/>
      <c r="N22" s="64"/>
      <c r="O22" s="115"/>
    </row>
    <row r="23" spans="1:15" s="2" customFormat="1" ht="12">
      <c r="A23" s="46">
        <v>12</v>
      </c>
      <c r="B23" s="84" t="s">
        <v>54</v>
      </c>
      <c r="C23" s="36" t="s">
        <v>125</v>
      </c>
      <c r="D23" s="36" t="s">
        <v>56</v>
      </c>
      <c r="E23" s="36" t="s">
        <v>55</v>
      </c>
      <c r="F23" s="36" t="s">
        <v>58</v>
      </c>
      <c r="G23" s="36" t="s">
        <v>56</v>
      </c>
      <c r="H23" s="85" t="s">
        <v>135</v>
      </c>
      <c r="I23" s="91">
        <v>516364</v>
      </c>
      <c r="J23" s="76">
        <v>614094</v>
      </c>
      <c r="K23" s="92">
        <v>163359.13</v>
      </c>
      <c r="L23" s="98"/>
      <c r="M23" s="64"/>
      <c r="N23" s="64"/>
      <c r="O23" s="115"/>
    </row>
    <row r="24" spans="1:15" s="2" customFormat="1" ht="12">
      <c r="A24" s="46">
        <v>13</v>
      </c>
      <c r="B24" s="84" t="s">
        <v>54</v>
      </c>
      <c r="C24" s="36" t="s">
        <v>125</v>
      </c>
      <c r="D24" s="36" t="s">
        <v>56</v>
      </c>
      <c r="E24" s="36" t="s">
        <v>55</v>
      </c>
      <c r="F24" s="36" t="s">
        <v>58</v>
      </c>
      <c r="G24" s="36" t="s">
        <v>56</v>
      </c>
      <c r="H24" s="85" t="s">
        <v>76</v>
      </c>
      <c r="I24" s="91">
        <v>327212</v>
      </c>
      <c r="J24" s="76">
        <v>499802</v>
      </c>
      <c r="K24" s="92">
        <v>60932</v>
      </c>
      <c r="L24" s="98"/>
      <c r="M24" s="64"/>
      <c r="N24" s="64"/>
      <c r="O24" s="115"/>
    </row>
    <row r="25" spans="1:15" s="2" customFormat="1" ht="12">
      <c r="A25" s="46">
        <v>14</v>
      </c>
      <c r="B25" s="84" t="s">
        <v>54</v>
      </c>
      <c r="C25" s="36" t="s">
        <v>125</v>
      </c>
      <c r="D25" s="36" t="s">
        <v>56</v>
      </c>
      <c r="E25" s="36" t="s">
        <v>55</v>
      </c>
      <c r="F25" s="36" t="s">
        <v>58</v>
      </c>
      <c r="G25" s="36" t="s">
        <v>56</v>
      </c>
      <c r="H25" s="85" t="s">
        <v>136</v>
      </c>
      <c r="I25" s="91">
        <v>368238</v>
      </c>
      <c r="J25" s="76">
        <v>460792</v>
      </c>
      <c r="K25" s="92">
        <v>113280</v>
      </c>
      <c r="L25" s="98"/>
      <c r="M25" s="64"/>
      <c r="N25" s="64"/>
      <c r="O25" s="115"/>
    </row>
    <row r="26" spans="1:15" s="2" customFormat="1" ht="12">
      <c r="A26" s="46">
        <v>15</v>
      </c>
      <c r="B26" s="84" t="s">
        <v>54</v>
      </c>
      <c r="C26" s="36" t="s">
        <v>125</v>
      </c>
      <c r="D26" s="36" t="s">
        <v>56</v>
      </c>
      <c r="E26" s="36" t="s">
        <v>55</v>
      </c>
      <c r="F26" s="36" t="s">
        <v>58</v>
      </c>
      <c r="G26" s="36" t="s">
        <v>56</v>
      </c>
      <c r="H26" s="85" t="s">
        <v>137</v>
      </c>
      <c r="I26" s="91">
        <v>495302</v>
      </c>
      <c r="J26" s="76">
        <v>554662</v>
      </c>
      <c r="K26" s="92">
        <v>114049.05</v>
      </c>
      <c r="L26" s="98"/>
      <c r="M26" s="64"/>
      <c r="N26" s="64"/>
      <c r="O26" s="230"/>
    </row>
    <row r="27" spans="1:15" s="2" customFormat="1" ht="72">
      <c r="A27" s="46">
        <v>16</v>
      </c>
      <c r="B27" s="84" t="s">
        <v>54</v>
      </c>
      <c r="C27" s="36" t="s">
        <v>75</v>
      </c>
      <c r="D27" s="36" t="s">
        <v>56</v>
      </c>
      <c r="E27" s="36" t="s">
        <v>55</v>
      </c>
      <c r="F27" s="36" t="s">
        <v>57</v>
      </c>
      <c r="G27" s="36"/>
      <c r="H27" s="85" t="s">
        <v>62</v>
      </c>
      <c r="I27" s="121">
        <v>11316254</v>
      </c>
      <c r="J27" s="54">
        <v>11347979</v>
      </c>
      <c r="K27" s="52">
        <v>2245009.23</v>
      </c>
      <c r="L27" s="100">
        <f>75000+36500+45000+1</f>
        <v>156501</v>
      </c>
      <c r="M27" s="53">
        <f>80000+36500+45000+1</f>
        <v>161501</v>
      </c>
      <c r="N27" s="53">
        <f>15697+7220+9235</f>
        <v>32152</v>
      </c>
      <c r="O27" s="162" t="s">
        <v>99</v>
      </c>
    </row>
    <row r="28" spans="1:15" s="2" customFormat="1" ht="24">
      <c r="A28" s="46">
        <v>17</v>
      </c>
      <c r="B28" s="84" t="s">
        <v>92</v>
      </c>
      <c r="C28" s="36" t="s">
        <v>100</v>
      </c>
      <c r="D28" s="36" t="s">
        <v>92</v>
      </c>
      <c r="E28" s="36" t="s">
        <v>92</v>
      </c>
      <c r="F28" s="36" t="s">
        <v>92</v>
      </c>
      <c r="G28" s="36"/>
      <c r="H28" s="85" t="s">
        <v>92</v>
      </c>
      <c r="I28" s="121"/>
      <c r="J28" s="54"/>
      <c r="K28" s="52"/>
      <c r="L28" s="100">
        <v>30000</v>
      </c>
      <c r="M28" s="53">
        <v>30000</v>
      </c>
      <c r="N28" s="53">
        <v>3694</v>
      </c>
      <c r="O28" s="128" t="s">
        <v>101</v>
      </c>
    </row>
    <row r="29" spans="1:15" s="2" customFormat="1" ht="24">
      <c r="A29" s="46">
        <v>18</v>
      </c>
      <c r="B29" s="84" t="s">
        <v>92</v>
      </c>
      <c r="C29" s="36" t="s">
        <v>92</v>
      </c>
      <c r="D29" s="36" t="s">
        <v>92</v>
      </c>
      <c r="E29" s="36" t="s">
        <v>92</v>
      </c>
      <c r="F29" s="36" t="s">
        <v>92</v>
      </c>
      <c r="G29" s="36"/>
      <c r="H29" s="85" t="s">
        <v>92</v>
      </c>
      <c r="I29" s="121"/>
      <c r="J29" s="54"/>
      <c r="K29" s="52"/>
      <c r="L29" s="100">
        <v>108357</v>
      </c>
      <c r="M29" s="53">
        <v>91300</v>
      </c>
      <c r="N29" s="53">
        <v>20454</v>
      </c>
      <c r="O29" s="128" t="s">
        <v>102</v>
      </c>
    </row>
    <row r="30" spans="1:15" s="2" customFormat="1" ht="15.75" customHeight="1">
      <c r="A30" s="46">
        <v>19</v>
      </c>
      <c r="B30" s="84" t="s">
        <v>54</v>
      </c>
      <c r="C30" s="36" t="s">
        <v>75</v>
      </c>
      <c r="D30" s="36" t="s">
        <v>56</v>
      </c>
      <c r="E30" s="36" t="s">
        <v>55</v>
      </c>
      <c r="F30" s="36" t="s">
        <v>57</v>
      </c>
      <c r="G30" s="36"/>
      <c r="H30" s="85" t="s">
        <v>103</v>
      </c>
      <c r="I30" s="121">
        <v>1421723</v>
      </c>
      <c r="J30" s="54">
        <v>1378910</v>
      </c>
      <c r="K30" s="52">
        <v>204670.07</v>
      </c>
      <c r="L30" s="100">
        <f>50000+30000+17000</f>
        <v>97000</v>
      </c>
      <c r="M30" s="53">
        <f>19758+18000+8230</f>
        <v>45988</v>
      </c>
      <c r="N30" s="53">
        <f>4530+3002+1530</f>
        <v>9062</v>
      </c>
      <c r="O30" s="128" t="s">
        <v>104</v>
      </c>
    </row>
    <row r="31" spans="1:15" s="2" customFormat="1" ht="32.25" customHeight="1">
      <c r="A31" s="46">
        <v>20</v>
      </c>
      <c r="B31" s="84" t="s">
        <v>54</v>
      </c>
      <c r="C31" s="36" t="s">
        <v>75</v>
      </c>
      <c r="D31" s="36" t="s">
        <v>56</v>
      </c>
      <c r="E31" s="36" t="s">
        <v>55</v>
      </c>
      <c r="F31" s="36" t="s">
        <v>57</v>
      </c>
      <c r="G31" s="36"/>
      <c r="H31" s="85" t="s">
        <v>105</v>
      </c>
      <c r="I31" s="121">
        <v>274649</v>
      </c>
      <c r="J31" s="54">
        <v>260377</v>
      </c>
      <c r="K31" s="52">
        <v>34396.31</v>
      </c>
      <c r="L31" s="100">
        <v>6000</v>
      </c>
      <c r="M31" s="53">
        <v>2574</v>
      </c>
      <c r="N31" s="53">
        <v>131</v>
      </c>
      <c r="O31" s="128" t="s">
        <v>106</v>
      </c>
    </row>
    <row r="32" spans="1:15" s="2" customFormat="1" ht="53.25" customHeight="1">
      <c r="A32" s="46">
        <v>21</v>
      </c>
      <c r="B32" s="84" t="s">
        <v>54</v>
      </c>
      <c r="C32" s="36" t="s">
        <v>75</v>
      </c>
      <c r="D32" s="36" t="s">
        <v>56</v>
      </c>
      <c r="E32" s="36" t="s">
        <v>55</v>
      </c>
      <c r="F32" s="36" t="s">
        <v>57</v>
      </c>
      <c r="G32" s="36"/>
      <c r="H32" s="85" t="s">
        <v>107</v>
      </c>
      <c r="I32" s="121">
        <v>174571</v>
      </c>
      <c r="J32" s="54">
        <v>160299</v>
      </c>
      <c r="K32" s="52">
        <v>17838.53</v>
      </c>
      <c r="L32" s="100">
        <v>8000</v>
      </c>
      <c r="M32" s="53">
        <v>8000</v>
      </c>
      <c r="N32" s="53">
        <v>520</v>
      </c>
      <c r="O32" s="128" t="s">
        <v>108</v>
      </c>
    </row>
    <row r="33" spans="1:15" s="2" customFormat="1" ht="36">
      <c r="A33" s="46">
        <v>22</v>
      </c>
      <c r="B33" s="84" t="s">
        <v>54</v>
      </c>
      <c r="C33" s="36" t="s">
        <v>75</v>
      </c>
      <c r="D33" s="36" t="s">
        <v>56</v>
      </c>
      <c r="E33" s="36" t="s">
        <v>55</v>
      </c>
      <c r="F33" s="36" t="s">
        <v>57</v>
      </c>
      <c r="G33" s="36"/>
      <c r="H33" s="85" t="s">
        <v>89</v>
      </c>
      <c r="I33" s="121">
        <v>72032</v>
      </c>
      <c r="J33" s="54">
        <v>72032</v>
      </c>
      <c r="K33" s="52">
        <v>23096</v>
      </c>
      <c r="L33" s="100"/>
      <c r="M33" s="53"/>
      <c r="N33" s="53"/>
      <c r="O33" s="129" t="s">
        <v>109</v>
      </c>
    </row>
    <row r="34" spans="1:15" s="2" customFormat="1" ht="24">
      <c r="A34" s="46">
        <v>23</v>
      </c>
      <c r="B34" s="84" t="s">
        <v>54</v>
      </c>
      <c r="C34" s="36" t="s">
        <v>75</v>
      </c>
      <c r="D34" s="36" t="s">
        <v>56</v>
      </c>
      <c r="E34" s="36" t="s">
        <v>55</v>
      </c>
      <c r="F34" s="36" t="s">
        <v>57</v>
      </c>
      <c r="G34" s="36"/>
      <c r="H34" s="85" t="s">
        <v>110</v>
      </c>
      <c r="I34" s="121">
        <v>67124</v>
      </c>
      <c r="J34" s="54">
        <v>67124</v>
      </c>
      <c r="K34" s="52">
        <v>21547</v>
      </c>
      <c r="L34" s="100"/>
      <c r="M34" s="53"/>
      <c r="N34" s="53"/>
      <c r="O34" s="129" t="s">
        <v>111</v>
      </c>
    </row>
    <row r="35" spans="1:15" s="2" customFormat="1" ht="12">
      <c r="A35" s="46">
        <v>24</v>
      </c>
      <c r="B35" s="84" t="s">
        <v>54</v>
      </c>
      <c r="C35" s="36" t="s">
        <v>75</v>
      </c>
      <c r="D35" s="36" t="s">
        <v>56</v>
      </c>
      <c r="E35" s="36" t="s">
        <v>55</v>
      </c>
      <c r="F35" s="36" t="s">
        <v>57</v>
      </c>
      <c r="G35" s="36"/>
      <c r="H35" s="85" t="s">
        <v>76</v>
      </c>
      <c r="I35" s="121">
        <v>1284249</v>
      </c>
      <c r="J35" s="54">
        <v>1384249</v>
      </c>
      <c r="K35" s="52">
        <v>140116.58</v>
      </c>
      <c r="L35" s="100">
        <v>1</v>
      </c>
      <c r="M35" s="53">
        <v>1800</v>
      </c>
      <c r="N35" s="53"/>
      <c r="O35" s="129" t="s">
        <v>112</v>
      </c>
    </row>
    <row r="36" spans="1:15" s="2" customFormat="1" ht="24">
      <c r="A36" s="46">
        <v>25</v>
      </c>
      <c r="B36" s="84" t="s">
        <v>54</v>
      </c>
      <c r="C36" s="36" t="s">
        <v>75</v>
      </c>
      <c r="D36" s="36" t="s">
        <v>56</v>
      </c>
      <c r="E36" s="36" t="s">
        <v>55</v>
      </c>
      <c r="F36" s="36" t="s">
        <v>57</v>
      </c>
      <c r="G36" s="36"/>
      <c r="H36" s="85" t="s">
        <v>78</v>
      </c>
      <c r="I36" s="121">
        <v>346609</v>
      </c>
      <c r="J36" s="54">
        <v>332337</v>
      </c>
      <c r="K36" s="52">
        <v>72267</v>
      </c>
      <c r="L36" s="100">
        <v>2780</v>
      </c>
      <c r="M36" s="53">
        <v>2780</v>
      </c>
      <c r="N36" s="53"/>
      <c r="O36" s="128" t="s">
        <v>113</v>
      </c>
    </row>
    <row r="37" spans="1:27" s="1" customFormat="1" ht="48.75" thickBot="1">
      <c r="A37" s="46">
        <v>26</v>
      </c>
      <c r="B37" s="86" t="s">
        <v>54</v>
      </c>
      <c r="C37" s="87" t="s">
        <v>75</v>
      </c>
      <c r="D37" s="87" t="s">
        <v>56</v>
      </c>
      <c r="E37" s="87" t="s">
        <v>55</v>
      </c>
      <c r="F37" s="87" t="s">
        <v>60</v>
      </c>
      <c r="G37" s="87"/>
      <c r="H37" s="88" t="s">
        <v>62</v>
      </c>
      <c r="I37" s="227">
        <v>5864415</v>
      </c>
      <c r="J37" s="228">
        <v>5854535</v>
      </c>
      <c r="K37" s="229">
        <v>1260726.42</v>
      </c>
      <c r="L37" s="231">
        <f>47520+43000+18920</f>
        <v>109440</v>
      </c>
      <c r="M37" s="232">
        <f>39040+43000+18900</f>
        <v>100940</v>
      </c>
      <c r="N37" s="232">
        <f>6979+7867</f>
        <v>14846</v>
      </c>
      <c r="O37" s="233" t="s">
        <v>115</v>
      </c>
      <c r="P37" s="2"/>
      <c r="Q37" s="2"/>
      <c r="R37" s="2"/>
      <c r="S37" s="2"/>
      <c r="T37" s="2"/>
      <c r="U37" s="2"/>
      <c r="V37" s="2"/>
      <c r="W37" s="2"/>
      <c r="X37" s="2"/>
      <c r="Y37" s="2"/>
      <c r="Z37" s="2"/>
      <c r="AA37" s="2"/>
    </row>
    <row r="38" spans="13:14" s="2" customFormat="1" ht="58.5" customHeight="1">
      <c r="M38" s="1"/>
      <c r="N38" s="1"/>
    </row>
    <row r="39" spans="1:35" s="1" customFormat="1" ht="12">
      <c r="A39" s="16" t="s">
        <v>13</v>
      </c>
      <c r="B39" s="16"/>
      <c r="C39" s="16"/>
      <c r="D39" s="16"/>
      <c r="E39" s="16"/>
      <c r="F39" s="16"/>
      <c r="G39" s="16"/>
      <c r="H39" s="16"/>
      <c r="I39" s="16"/>
      <c r="J39" s="16"/>
      <c r="K39" s="16"/>
      <c r="L39" s="16"/>
      <c r="M39" s="16"/>
      <c r="N39" s="16"/>
      <c r="P39" s="2"/>
      <c r="Q39" s="2"/>
      <c r="R39" s="2"/>
      <c r="S39" s="2"/>
      <c r="T39" s="2"/>
      <c r="U39" s="2"/>
      <c r="V39" s="2"/>
      <c r="W39" s="2"/>
      <c r="X39" s="2"/>
      <c r="Y39" s="2"/>
      <c r="Z39" s="2"/>
      <c r="AA39" s="2"/>
      <c r="AB39" s="2"/>
      <c r="AC39" s="2"/>
      <c r="AD39" s="2"/>
      <c r="AE39" s="2"/>
      <c r="AF39" s="2"/>
      <c r="AG39" s="2"/>
      <c r="AH39" s="2"/>
      <c r="AI39" s="2"/>
    </row>
    <row r="40" spans="1:37" s="1" customFormat="1" ht="12.75" thickBot="1">
      <c r="A40" s="2"/>
      <c r="B40" s="2"/>
      <c r="C40" s="2"/>
      <c r="D40" s="2"/>
      <c r="E40" s="2"/>
      <c r="F40" s="2"/>
      <c r="G40" s="2"/>
      <c r="H40" s="2"/>
      <c r="I40" s="2"/>
      <c r="J40" s="2"/>
      <c r="K40" s="2"/>
      <c r="L40" s="2"/>
      <c r="O40" s="2"/>
      <c r="P40" s="2"/>
      <c r="Q40" s="2"/>
      <c r="R40" s="2"/>
      <c r="S40" s="2"/>
      <c r="T40" s="2"/>
      <c r="U40" s="2"/>
      <c r="V40" s="2"/>
      <c r="W40" s="2"/>
      <c r="X40" s="2"/>
      <c r="Y40" s="2"/>
      <c r="Z40" s="2"/>
      <c r="AA40" s="2"/>
      <c r="AB40" s="2"/>
      <c r="AC40" s="2"/>
      <c r="AD40" s="2"/>
      <c r="AE40" s="2"/>
      <c r="AF40" s="2"/>
      <c r="AG40" s="2"/>
      <c r="AH40" s="2"/>
      <c r="AI40" s="2"/>
      <c r="AJ40" s="2"/>
      <c r="AK40" s="2"/>
    </row>
    <row r="41" spans="1:14" s="2" customFormat="1" ht="36.75" customHeight="1" thickBot="1">
      <c r="A41" s="220" t="s">
        <v>10</v>
      </c>
      <c r="B41" s="203"/>
      <c r="C41" s="203"/>
      <c r="D41" s="203"/>
      <c r="E41" s="203"/>
      <c r="F41" s="203"/>
      <c r="G41" s="203"/>
      <c r="H41" s="203"/>
      <c r="I41" s="203"/>
      <c r="J41" s="203"/>
      <c r="K41" s="203"/>
      <c r="L41" s="203"/>
      <c r="M41" s="203"/>
      <c r="N41" s="204"/>
    </row>
    <row r="42" spans="1:15" ht="15" thickBot="1">
      <c r="A42" s="199" t="s">
        <v>36</v>
      </c>
      <c r="B42" s="205" t="s">
        <v>42</v>
      </c>
      <c r="C42" s="206"/>
      <c r="D42" s="207"/>
      <c r="E42" s="208" t="s">
        <v>37</v>
      </c>
      <c r="F42" s="206"/>
      <c r="G42" s="206"/>
      <c r="H42" s="206"/>
      <c r="I42" s="207"/>
      <c r="J42" s="208" t="s">
        <v>38</v>
      </c>
      <c r="K42" s="209"/>
      <c r="L42" s="209"/>
      <c r="M42" s="209"/>
      <c r="N42" s="210"/>
      <c r="O42" s="2"/>
    </row>
    <row r="43" spans="1:15" ht="48.75" thickBot="1">
      <c r="A43" s="201"/>
      <c r="B43" s="177" t="s">
        <v>6</v>
      </c>
      <c r="C43" s="4" t="s">
        <v>7</v>
      </c>
      <c r="D43" s="5" t="s">
        <v>8</v>
      </c>
      <c r="E43" s="6" t="s">
        <v>50</v>
      </c>
      <c r="F43" s="7" t="s">
        <v>51</v>
      </c>
      <c r="G43" s="7" t="s">
        <v>47</v>
      </c>
      <c r="H43" s="7" t="s">
        <v>48</v>
      </c>
      <c r="I43" s="5" t="s">
        <v>8</v>
      </c>
      <c r="J43" s="3" t="s">
        <v>20</v>
      </c>
      <c r="K43" s="4" t="s">
        <v>21</v>
      </c>
      <c r="L43" s="4" t="s">
        <v>22</v>
      </c>
      <c r="M43" s="4" t="s">
        <v>23</v>
      </c>
      <c r="N43" s="5" t="s">
        <v>8</v>
      </c>
      <c r="O43" s="2"/>
    </row>
    <row r="44" spans="1:15" ht="14.25">
      <c r="A44" s="136" t="s">
        <v>143</v>
      </c>
      <c r="B44" s="137">
        <v>2090</v>
      </c>
      <c r="C44" s="138">
        <v>3989</v>
      </c>
      <c r="D44" s="33">
        <f>SUM(B44:C44)</f>
        <v>6079</v>
      </c>
      <c r="E44" s="137">
        <v>1500</v>
      </c>
      <c r="F44" s="138">
        <v>3956</v>
      </c>
      <c r="G44" s="138">
        <v>600</v>
      </c>
      <c r="H44" s="138">
        <v>23</v>
      </c>
      <c r="I44" s="33">
        <f>SUM(E44:H44)</f>
        <v>6079</v>
      </c>
      <c r="J44" s="34">
        <v>1354</v>
      </c>
      <c r="K44" s="32">
        <v>0</v>
      </c>
      <c r="L44" s="32">
        <v>4</v>
      </c>
      <c r="M44" s="32">
        <v>4721</v>
      </c>
      <c r="N44" s="33">
        <f>SUM(J44:M44)</f>
        <v>6079</v>
      </c>
      <c r="O44" s="2"/>
    </row>
    <row r="45" spans="1:15" ht="14.25">
      <c r="A45" s="46">
        <v>16</v>
      </c>
      <c r="B45" s="221" t="s">
        <v>122</v>
      </c>
      <c r="C45" s="222"/>
      <c r="D45" s="223"/>
      <c r="E45" s="74">
        <v>0</v>
      </c>
      <c r="F45" s="42">
        <v>0</v>
      </c>
      <c r="G45" s="42">
        <v>0</v>
      </c>
      <c r="H45" s="42">
        <v>0</v>
      </c>
      <c r="I45" s="38">
        <f aca="true" t="shared" si="0" ref="I45:I54">SUM(E45:H45)</f>
        <v>0</v>
      </c>
      <c r="J45" s="74">
        <v>0</v>
      </c>
      <c r="K45" s="42"/>
      <c r="L45" s="42"/>
      <c r="M45" s="42">
        <v>0</v>
      </c>
      <c r="N45" s="38">
        <f aca="true" t="shared" si="1" ref="N45:N54">SUM(J45:M45)</f>
        <v>0</v>
      </c>
      <c r="O45" s="2"/>
    </row>
    <row r="46" spans="1:15" ht="14.25">
      <c r="A46" s="46">
        <v>17</v>
      </c>
      <c r="B46" s="74">
        <v>1882</v>
      </c>
      <c r="C46" s="42">
        <v>1812</v>
      </c>
      <c r="D46" s="38">
        <f>+B46+C46</f>
        <v>3694</v>
      </c>
      <c r="E46" s="74">
        <v>1030</v>
      </c>
      <c r="F46" s="42">
        <v>1535</v>
      </c>
      <c r="G46" s="42">
        <v>948</v>
      </c>
      <c r="H46" s="42">
        <v>181</v>
      </c>
      <c r="I46" s="38">
        <f t="shared" si="0"/>
        <v>3694</v>
      </c>
      <c r="J46" s="74">
        <v>853</v>
      </c>
      <c r="K46" s="42"/>
      <c r="L46" s="42"/>
      <c r="M46" s="42">
        <v>2841</v>
      </c>
      <c r="N46" s="38">
        <f t="shared" si="1"/>
        <v>3694</v>
      </c>
      <c r="O46" s="2"/>
    </row>
    <row r="47" spans="1:15" ht="14.25">
      <c r="A47" s="46">
        <v>18</v>
      </c>
      <c r="B47" s="74">
        <v>9205</v>
      </c>
      <c r="C47" s="42">
        <v>11249</v>
      </c>
      <c r="D47" s="38">
        <f>+B47+C47</f>
        <v>20454</v>
      </c>
      <c r="E47" s="74">
        <v>593</v>
      </c>
      <c r="F47" s="42">
        <v>10475</v>
      </c>
      <c r="G47" s="42">
        <v>9298</v>
      </c>
      <c r="H47" s="42">
        <v>88</v>
      </c>
      <c r="I47" s="38">
        <f>SUM(E47:H47)</f>
        <v>20454</v>
      </c>
      <c r="J47" s="74">
        <v>6167</v>
      </c>
      <c r="K47" s="42">
        <v>2205</v>
      </c>
      <c r="L47" s="42">
        <v>410</v>
      </c>
      <c r="M47" s="42">
        <v>11672</v>
      </c>
      <c r="N47" s="38">
        <f t="shared" si="1"/>
        <v>20454</v>
      </c>
      <c r="O47" s="2"/>
    </row>
    <row r="48" spans="1:15" ht="14.25">
      <c r="A48" s="46">
        <v>19</v>
      </c>
      <c r="B48" s="74">
        <v>4460</v>
      </c>
      <c r="C48" s="42">
        <v>4602</v>
      </c>
      <c r="D48" s="38">
        <f>+B48+C48</f>
        <v>9062</v>
      </c>
      <c r="E48" s="74">
        <v>1843</v>
      </c>
      <c r="F48" s="42">
        <v>4517</v>
      </c>
      <c r="G48" s="42">
        <v>1940</v>
      </c>
      <c r="H48" s="42">
        <v>762</v>
      </c>
      <c r="I48" s="38">
        <f t="shared" si="0"/>
        <v>9062</v>
      </c>
      <c r="J48" s="74">
        <v>1664</v>
      </c>
      <c r="K48" s="42">
        <v>8</v>
      </c>
      <c r="L48" s="42">
        <v>529</v>
      </c>
      <c r="M48" s="42">
        <v>6861</v>
      </c>
      <c r="N48" s="38">
        <f t="shared" si="1"/>
        <v>9062</v>
      </c>
      <c r="O48" s="2"/>
    </row>
    <row r="49" spans="1:15" ht="14.25">
      <c r="A49" s="46">
        <v>20</v>
      </c>
      <c r="B49" s="74">
        <v>77.32815533980583</v>
      </c>
      <c r="C49" s="42">
        <v>53.671844660194175</v>
      </c>
      <c r="D49" s="38">
        <f>+B49+C49</f>
        <v>131</v>
      </c>
      <c r="E49" s="74">
        <v>11.319417475728155</v>
      </c>
      <c r="F49" s="42">
        <v>91.44563106796117</v>
      </c>
      <c r="G49" s="42">
        <v>26.581553398058254</v>
      </c>
      <c r="H49" s="42">
        <v>1.6533980582524272</v>
      </c>
      <c r="I49" s="38">
        <f t="shared" si="0"/>
        <v>131.00000000000003</v>
      </c>
      <c r="J49" s="74">
        <v>781</v>
      </c>
      <c r="K49" s="42"/>
      <c r="L49" s="42"/>
      <c r="M49" s="42">
        <v>0</v>
      </c>
      <c r="N49" s="38">
        <f t="shared" si="1"/>
        <v>781</v>
      </c>
      <c r="O49" s="2"/>
    </row>
    <row r="50" spans="1:15" ht="14.25">
      <c r="A50" s="46">
        <v>21</v>
      </c>
      <c r="B50" s="74">
        <v>58</v>
      </c>
      <c r="C50" s="42">
        <v>95</v>
      </c>
      <c r="D50" s="38">
        <f>+B50+C50</f>
        <v>153</v>
      </c>
      <c r="E50" s="74">
        <v>25</v>
      </c>
      <c r="F50" s="42">
        <v>65</v>
      </c>
      <c r="G50" s="42">
        <v>63</v>
      </c>
      <c r="H50" s="42"/>
      <c r="I50" s="38">
        <f t="shared" si="0"/>
        <v>153</v>
      </c>
      <c r="J50" s="74">
        <v>4</v>
      </c>
      <c r="K50" s="42"/>
      <c r="L50" s="42"/>
      <c r="M50" s="42">
        <v>149</v>
      </c>
      <c r="N50" s="38">
        <f t="shared" si="1"/>
        <v>153</v>
      </c>
      <c r="O50" s="2"/>
    </row>
    <row r="51" spans="1:15" ht="14.25">
      <c r="A51" s="46">
        <v>22</v>
      </c>
      <c r="B51" s="74" t="s">
        <v>121</v>
      </c>
      <c r="C51" s="42" t="s">
        <v>121</v>
      </c>
      <c r="D51" s="139" t="s">
        <v>121</v>
      </c>
      <c r="E51" s="74">
        <v>0</v>
      </c>
      <c r="F51" s="42">
        <v>0</v>
      </c>
      <c r="G51" s="42">
        <v>0</v>
      </c>
      <c r="H51" s="42">
        <v>0</v>
      </c>
      <c r="I51" s="38">
        <f t="shared" si="0"/>
        <v>0</v>
      </c>
      <c r="J51" s="74">
        <v>0</v>
      </c>
      <c r="K51" s="42"/>
      <c r="L51" s="42"/>
      <c r="M51" s="42">
        <v>0</v>
      </c>
      <c r="N51" s="38">
        <f t="shared" si="1"/>
        <v>0</v>
      </c>
      <c r="O51" s="2"/>
    </row>
    <row r="52" spans="1:15" ht="14.25">
      <c r="A52" s="46">
        <v>23</v>
      </c>
      <c r="B52" s="74" t="s">
        <v>121</v>
      </c>
      <c r="C52" s="42" t="s">
        <v>121</v>
      </c>
      <c r="D52" s="139" t="s">
        <v>121</v>
      </c>
      <c r="E52" s="74">
        <v>0</v>
      </c>
      <c r="F52" s="42"/>
      <c r="G52" s="42"/>
      <c r="H52" s="42"/>
      <c r="I52" s="38">
        <f t="shared" si="0"/>
        <v>0</v>
      </c>
      <c r="J52" s="74"/>
      <c r="K52" s="42"/>
      <c r="L52" s="42"/>
      <c r="M52" s="42"/>
      <c r="N52" s="38">
        <f t="shared" si="1"/>
        <v>0</v>
      </c>
      <c r="O52" s="2"/>
    </row>
    <row r="53" spans="1:15" ht="14.25">
      <c r="A53" s="46">
        <v>24</v>
      </c>
      <c r="B53" s="74" t="s">
        <v>121</v>
      </c>
      <c r="C53" s="42" t="s">
        <v>121</v>
      </c>
      <c r="D53" s="139" t="s">
        <v>121</v>
      </c>
      <c r="E53" s="74">
        <v>0</v>
      </c>
      <c r="F53" s="42"/>
      <c r="G53" s="42"/>
      <c r="H53" s="42"/>
      <c r="I53" s="38">
        <f t="shared" si="0"/>
        <v>0</v>
      </c>
      <c r="J53" s="74"/>
      <c r="K53" s="42"/>
      <c r="L53" s="42"/>
      <c r="M53" s="42"/>
      <c r="N53" s="38">
        <f t="shared" si="1"/>
        <v>0</v>
      </c>
      <c r="O53" s="2"/>
    </row>
    <row r="54" spans="1:15" ht="14.25">
      <c r="A54" s="46">
        <v>25</v>
      </c>
      <c r="B54" s="74" t="s">
        <v>121</v>
      </c>
      <c r="C54" s="42" t="s">
        <v>121</v>
      </c>
      <c r="D54" s="139" t="s">
        <v>121</v>
      </c>
      <c r="E54" s="74">
        <v>0</v>
      </c>
      <c r="F54" s="42"/>
      <c r="G54" s="42"/>
      <c r="H54" s="42"/>
      <c r="I54" s="38">
        <f t="shared" si="0"/>
        <v>0</v>
      </c>
      <c r="J54" s="74"/>
      <c r="K54" s="42"/>
      <c r="L54" s="42"/>
      <c r="M54" s="42"/>
      <c r="N54" s="38">
        <f t="shared" si="1"/>
        <v>0</v>
      </c>
      <c r="O54" s="2"/>
    </row>
    <row r="55" spans="1:15" ht="15" thickBot="1">
      <c r="A55" s="79">
        <v>26</v>
      </c>
      <c r="B55" s="236" t="s">
        <v>122</v>
      </c>
      <c r="C55" s="237"/>
      <c r="D55" s="238"/>
      <c r="E55" s="101"/>
      <c r="F55" s="102"/>
      <c r="G55" s="102"/>
      <c r="H55" s="102"/>
      <c r="I55" s="155"/>
      <c r="J55" s="101"/>
      <c r="K55" s="102"/>
      <c r="L55" s="102"/>
      <c r="M55" s="102"/>
      <c r="N55" s="155"/>
      <c r="O55" s="2"/>
    </row>
    <row r="56" spans="1:15" ht="14.25">
      <c r="A56" s="226"/>
      <c r="B56" s="225"/>
      <c r="C56" s="225"/>
      <c r="D56" s="234"/>
      <c r="E56" s="225"/>
      <c r="F56" s="225"/>
      <c r="G56" s="225"/>
      <c r="H56" s="225"/>
      <c r="I56" s="234"/>
      <c r="J56" s="235"/>
      <c r="K56" s="235"/>
      <c r="L56" s="235"/>
      <c r="M56" s="235"/>
      <c r="N56" s="234"/>
      <c r="O56" s="2"/>
    </row>
    <row r="57" spans="1:15" ht="14.25">
      <c r="A57" s="226"/>
      <c r="B57" s="225"/>
      <c r="C57" s="225"/>
      <c r="D57" s="234"/>
      <c r="E57" s="225"/>
      <c r="F57" s="225"/>
      <c r="G57" s="225"/>
      <c r="H57" s="225"/>
      <c r="I57" s="234"/>
      <c r="J57" s="235"/>
      <c r="K57" s="235"/>
      <c r="L57" s="235"/>
      <c r="M57" s="235"/>
      <c r="N57" s="234"/>
      <c r="O57" s="2"/>
    </row>
    <row r="58" spans="1:15" ht="14.25">
      <c r="A58" s="226"/>
      <c r="B58" s="225"/>
      <c r="C58" s="225"/>
      <c r="D58" s="234"/>
      <c r="E58" s="225"/>
      <c r="F58" s="225"/>
      <c r="G58" s="225"/>
      <c r="H58" s="225"/>
      <c r="I58" s="234"/>
      <c r="J58" s="235"/>
      <c r="K58" s="235"/>
      <c r="L58" s="235"/>
      <c r="M58" s="235"/>
      <c r="N58" s="234"/>
      <c r="O58" s="2"/>
    </row>
    <row r="59" spans="1:15" ht="14.25">
      <c r="A59" s="226"/>
      <c r="B59" s="225"/>
      <c r="C59" s="225"/>
      <c r="D59" s="234"/>
      <c r="E59" s="225"/>
      <c r="F59" s="225"/>
      <c r="G59" s="225"/>
      <c r="H59" s="225"/>
      <c r="I59" s="234"/>
      <c r="J59" s="235"/>
      <c r="K59" s="235"/>
      <c r="L59" s="235"/>
      <c r="M59" s="235"/>
      <c r="N59" s="234"/>
      <c r="O59" s="2"/>
    </row>
    <row r="60" spans="1:15" ht="14.25">
      <c r="A60" s="2"/>
      <c r="B60" s="2"/>
      <c r="C60" s="2"/>
      <c r="D60" s="2"/>
      <c r="E60" s="2"/>
      <c r="F60" s="55"/>
      <c r="G60" s="2"/>
      <c r="H60" s="2"/>
      <c r="I60" s="2"/>
      <c r="J60" s="2"/>
      <c r="K60" s="2"/>
      <c r="L60" s="2"/>
      <c r="M60" s="1"/>
      <c r="N60" s="1"/>
      <c r="O60" s="2"/>
    </row>
    <row r="61" spans="1:15" ht="14.25">
      <c r="A61" s="16" t="s">
        <v>14</v>
      </c>
      <c r="B61" s="16"/>
      <c r="C61" s="16"/>
      <c r="D61" s="16"/>
      <c r="E61" s="16"/>
      <c r="F61" s="16"/>
      <c r="G61" s="16"/>
      <c r="H61" s="16"/>
      <c r="I61" s="16"/>
      <c r="J61" s="16"/>
      <c r="K61" s="16"/>
      <c r="L61" s="16"/>
      <c r="M61" s="16"/>
      <c r="N61" s="16"/>
      <c r="O61" s="16"/>
    </row>
    <row r="62" spans="1:15" ht="15" thickBot="1">
      <c r="A62" s="2"/>
      <c r="B62" s="2"/>
      <c r="C62" s="2"/>
      <c r="D62" s="2"/>
      <c r="E62" s="2"/>
      <c r="F62" s="2"/>
      <c r="G62" s="2"/>
      <c r="H62" s="2"/>
      <c r="I62" s="2"/>
      <c r="J62" s="2"/>
      <c r="K62" s="2"/>
      <c r="L62" s="2"/>
      <c r="M62" s="2"/>
      <c r="N62" s="2"/>
      <c r="O62" s="2"/>
    </row>
    <row r="63" spans="1:15" ht="14.25">
      <c r="A63" s="26" t="s">
        <v>39</v>
      </c>
      <c r="B63" s="17"/>
      <c r="C63" s="17"/>
      <c r="D63" s="17"/>
      <c r="E63" s="17"/>
      <c r="F63" s="17"/>
      <c r="G63" s="17"/>
      <c r="H63" s="17"/>
      <c r="I63" s="17"/>
      <c r="J63" s="17"/>
      <c r="K63" s="17"/>
      <c r="L63" s="17"/>
      <c r="M63" s="17"/>
      <c r="N63" s="17"/>
      <c r="O63" s="18"/>
    </row>
    <row r="64" spans="1:15" ht="42.75" customHeight="1" thickBot="1">
      <c r="A64" s="217" t="s">
        <v>158</v>
      </c>
      <c r="B64" s="218"/>
      <c r="C64" s="218"/>
      <c r="D64" s="218"/>
      <c r="E64" s="218"/>
      <c r="F64" s="218"/>
      <c r="G64" s="218"/>
      <c r="H64" s="218"/>
      <c r="I64" s="218"/>
      <c r="J64" s="218"/>
      <c r="K64" s="218"/>
      <c r="L64" s="218"/>
      <c r="M64" s="218"/>
      <c r="N64" s="218"/>
      <c r="O64" s="219"/>
    </row>
    <row r="65" spans="1:15" ht="15" thickBot="1">
      <c r="A65" s="2"/>
      <c r="B65" s="2"/>
      <c r="C65" s="2"/>
      <c r="D65" s="2"/>
      <c r="E65" s="2"/>
      <c r="F65" s="2"/>
      <c r="G65" s="2"/>
      <c r="H65" s="2"/>
      <c r="I65" s="2"/>
      <c r="J65" s="2"/>
      <c r="K65" s="2"/>
      <c r="L65" s="2"/>
      <c r="M65" s="2"/>
      <c r="N65" s="2"/>
      <c r="O65" s="2"/>
    </row>
    <row r="66" spans="1:15" ht="14.25">
      <c r="A66" s="27" t="s">
        <v>40</v>
      </c>
      <c r="B66" s="19"/>
      <c r="C66" s="19"/>
      <c r="D66" s="19"/>
      <c r="E66" s="19"/>
      <c r="F66" s="19"/>
      <c r="G66" s="19"/>
      <c r="H66" s="19"/>
      <c r="I66" s="19"/>
      <c r="J66" s="19"/>
      <c r="K66" s="19"/>
      <c r="L66" s="19"/>
      <c r="M66" s="19"/>
      <c r="N66" s="19"/>
      <c r="O66" s="18"/>
    </row>
    <row r="67" spans="1:15" ht="28.5" customHeight="1" thickBot="1">
      <c r="A67" s="217" t="s">
        <v>154</v>
      </c>
      <c r="B67" s="218"/>
      <c r="C67" s="218"/>
      <c r="D67" s="218"/>
      <c r="E67" s="218"/>
      <c r="F67" s="218"/>
      <c r="G67" s="218"/>
      <c r="H67" s="218"/>
      <c r="I67" s="218"/>
      <c r="J67" s="218"/>
      <c r="K67" s="218"/>
      <c r="L67" s="218"/>
      <c r="M67" s="218"/>
      <c r="N67" s="218"/>
      <c r="O67" s="219"/>
    </row>
  </sheetData>
  <sheetProtection/>
  <mergeCells count="15">
    <mergeCell ref="B4:O4"/>
    <mergeCell ref="B6:O6"/>
    <mergeCell ref="A10:A11"/>
    <mergeCell ref="B10:H10"/>
    <mergeCell ref="I10:K10"/>
    <mergeCell ref="L10:O10"/>
    <mergeCell ref="A67:O67"/>
    <mergeCell ref="A41:N41"/>
    <mergeCell ref="A42:A43"/>
    <mergeCell ref="B42:D42"/>
    <mergeCell ref="E42:I42"/>
    <mergeCell ref="J42:N42"/>
    <mergeCell ref="A64:O64"/>
    <mergeCell ref="B45:D45"/>
    <mergeCell ref="B55:D55"/>
  </mergeCells>
  <dataValidations count="1">
    <dataValidation errorStyle="warning" type="whole" operator="equal" allowBlank="1" showInputMessage="1" showErrorMessage="1" errorTitle="Precaución" error="El total de la población beneficiada por edad debe ser igual al total de la población beneficiada por sexo" sqref="I44 I56:I59">
      <formula1>D44</formula1>
    </dataValidation>
  </dataValidations>
  <printOptions horizontalCentered="1"/>
  <pageMargins left="0" right="0" top="0.5905511811023623" bottom="0" header="0" footer="0"/>
  <pageSetup fitToHeight="10" horizontalDpi="600" verticalDpi="600" orientation="landscape" scale="69" r:id="rId1"/>
</worksheet>
</file>

<file path=xl/worksheets/sheet4.xml><?xml version="1.0" encoding="utf-8"?>
<worksheet xmlns="http://schemas.openxmlformats.org/spreadsheetml/2006/main" xmlns:r="http://schemas.openxmlformats.org/officeDocument/2006/relationships">
  <sheetPr>
    <tabColor theme="3" tint="0.39998000860214233"/>
  </sheetPr>
  <dimension ref="A1:AK45"/>
  <sheetViews>
    <sheetView showGridLines="0" showZeros="0" view="pageBreakPreview" zoomScaleSheetLayoutView="100" zoomScalePageLayoutView="0" workbookViewId="0" topLeftCell="A16">
      <selection activeCell="F27" sqref="F27"/>
    </sheetView>
  </sheetViews>
  <sheetFormatPr defaultColWidth="11.421875" defaultRowHeight="15"/>
  <cols>
    <col min="1" max="1" width="15.00390625" style="12" customWidth="1"/>
    <col min="2" max="5" width="11.421875" style="12" customWidth="1"/>
    <col min="6" max="6" width="13.7109375" style="12" customWidth="1"/>
    <col min="7" max="8" width="11.421875" style="12" customWidth="1"/>
    <col min="9" max="11" width="15.7109375" style="12" customWidth="1"/>
    <col min="12" max="12" width="12.8515625" style="12" customWidth="1"/>
    <col min="13" max="13" width="13.00390625" style="12" customWidth="1"/>
    <col min="14" max="14" width="13.140625" style="12" customWidth="1"/>
    <col min="15" max="15" width="12.421875" style="12" customWidth="1"/>
    <col min="16" max="16384" width="11.421875" style="12" customWidth="1"/>
  </cols>
  <sheetData>
    <row r="1" ht="15">
      <c r="A1" s="11" t="s">
        <v>17</v>
      </c>
    </row>
    <row r="2" ht="15">
      <c r="A2" s="11" t="s">
        <v>43</v>
      </c>
    </row>
    <row r="3" ht="15">
      <c r="A3" s="11"/>
    </row>
    <row r="4" spans="1:15" ht="15">
      <c r="A4" s="20" t="s">
        <v>24</v>
      </c>
      <c r="B4" s="196" t="s">
        <v>123</v>
      </c>
      <c r="C4" s="197"/>
      <c r="D4" s="197"/>
      <c r="E4" s="197"/>
      <c r="F4" s="197"/>
      <c r="G4" s="197"/>
      <c r="H4" s="197"/>
      <c r="I4" s="197"/>
      <c r="J4" s="197"/>
      <c r="K4" s="197"/>
      <c r="L4" s="197"/>
      <c r="M4" s="197"/>
      <c r="N4" s="197"/>
      <c r="O4" s="198"/>
    </row>
    <row r="5" spans="1:14" ht="4.5" customHeight="1">
      <c r="A5" s="13"/>
      <c r="B5" s="14"/>
      <c r="C5" s="14"/>
      <c r="D5" s="14"/>
      <c r="E5" s="14"/>
      <c r="F5" s="14"/>
      <c r="G5" s="14"/>
      <c r="H5" s="14"/>
      <c r="I5" s="14"/>
      <c r="J5" s="14"/>
      <c r="K5" s="14"/>
      <c r="L5" s="14"/>
      <c r="M5" s="14"/>
      <c r="N5" s="14"/>
    </row>
    <row r="6" spans="1:15" ht="15">
      <c r="A6" s="20" t="s">
        <v>25</v>
      </c>
      <c r="B6" s="196" t="s">
        <v>124</v>
      </c>
      <c r="C6" s="197"/>
      <c r="D6" s="197"/>
      <c r="E6" s="197"/>
      <c r="F6" s="197"/>
      <c r="G6" s="197"/>
      <c r="H6" s="197"/>
      <c r="I6" s="197"/>
      <c r="J6" s="197"/>
      <c r="K6" s="197"/>
      <c r="L6" s="197"/>
      <c r="M6" s="197"/>
      <c r="N6" s="197"/>
      <c r="O6" s="198"/>
    </row>
    <row r="7" ht="15">
      <c r="A7" s="11"/>
    </row>
    <row r="8" spans="1:15" s="1" customFormat="1" ht="12">
      <c r="A8" s="16" t="s">
        <v>12</v>
      </c>
      <c r="B8" s="16"/>
      <c r="C8" s="16"/>
      <c r="D8" s="16"/>
      <c r="E8" s="16"/>
      <c r="F8" s="16"/>
      <c r="G8" s="16"/>
      <c r="H8" s="16"/>
      <c r="I8" s="16"/>
      <c r="J8" s="16"/>
      <c r="K8" s="16"/>
      <c r="L8" s="16"/>
      <c r="M8" s="16"/>
      <c r="N8" s="16"/>
      <c r="O8" s="16"/>
    </row>
    <row r="9" spans="9:14" s="2" customFormat="1" ht="12.75" thickBot="1">
      <c r="I9" s="1"/>
      <c r="K9" s="1"/>
      <c r="M9" s="1"/>
      <c r="N9" s="1"/>
    </row>
    <row r="10" spans="1:17" s="2" customFormat="1" ht="32.25" customHeight="1" thickBot="1">
      <c r="A10" s="199" t="s">
        <v>26</v>
      </c>
      <c r="B10" s="211" t="s">
        <v>27</v>
      </c>
      <c r="C10" s="203"/>
      <c r="D10" s="203"/>
      <c r="E10" s="203"/>
      <c r="F10" s="203"/>
      <c r="G10" s="203"/>
      <c r="H10" s="204"/>
      <c r="I10" s="202" t="s">
        <v>28</v>
      </c>
      <c r="J10" s="203"/>
      <c r="K10" s="204"/>
      <c r="L10" s="202" t="s">
        <v>31</v>
      </c>
      <c r="M10" s="212"/>
      <c r="N10" s="212"/>
      <c r="O10" s="213"/>
      <c r="P10" s="8"/>
      <c r="Q10" s="8"/>
    </row>
    <row r="11" spans="1:15" s="2" customFormat="1" ht="53.25" customHeight="1" thickBot="1">
      <c r="A11" s="201"/>
      <c r="B11" s="172" t="s">
        <v>9</v>
      </c>
      <c r="C11" s="7" t="s">
        <v>0</v>
      </c>
      <c r="D11" s="7" t="s">
        <v>1</v>
      </c>
      <c r="E11" s="7" t="s">
        <v>2</v>
      </c>
      <c r="F11" s="7" t="s">
        <v>3</v>
      </c>
      <c r="G11" s="7" t="s">
        <v>73</v>
      </c>
      <c r="H11" s="110" t="s">
        <v>5</v>
      </c>
      <c r="I11" s="111" t="s">
        <v>41</v>
      </c>
      <c r="J11" s="112" t="s">
        <v>29</v>
      </c>
      <c r="K11" s="25" t="s">
        <v>30</v>
      </c>
      <c r="L11" s="56" t="s">
        <v>32</v>
      </c>
      <c r="M11" s="112" t="s">
        <v>33</v>
      </c>
      <c r="N11" s="112" t="s">
        <v>34</v>
      </c>
      <c r="O11" s="25" t="s">
        <v>35</v>
      </c>
    </row>
    <row r="12" spans="1:15" s="2" customFormat="1" ht="60">
      <c r="A12" s="69">
        <v>1</v>
      </c>
      <c r="B12" s="113" t="s">
        <v>54</v>
      </c>
      <c r="C12" s="29" t="s">
        <v>125</v>
      </c>
      <c r="D12" s="29" t="s">
        <v>56</v>
      </c>
      <c r="E12" s="29" t="s">
        <v>55</v>
      </c>
      <c r="F12" s="29" t="s">
        <v>58</v>
      </c>
      <c r="G12" s="29" t="s">
        <v>56</v>
      </c>
      <c r="H12" s="114" t="s">
        <v>62</v>
      </c>
      <c r="I12" s="119">
        <v>12539630</v>
      </c>
      <c r="J12" s="120">
        <v>13849800</v>
      </c>
      <c r="K12" s="31">
        <v>1713532.42</v>
      </c>
      <c r="L12" s="34">
        <v>13719</v>
      </c>
      <c r="M12" s="32">
        <v>10350</v>
      </c>
      <c r="N12" s="32">
        <v>6079</v>
      </c>
      <c r="O12" s="164" t="s">
        <v>126</v>
      </c>
    </row>
    <row r="13" spans="1:15" s="2" customFormat="1" ht="12">
      <c r="A13" s="46">
        <v>2</v>
      </c>
      <c r="B13" s="84" t="s">
        <v>54</v>
      </c>
      <c r="C13" s="36" t="s">
        <v>125</v>
      </c>
      <c r="D13" s="36" t="s">
        <v>56</v>
      </c>
      <c r="E13" s="36" t="s">
        <v>55</v>
      </c>
      <c r="F13" s="36" t="s">
        <v>58</v>
      </c>
      <c r="G13" s="36" t="s">
        <v>56</v>
      </c>
      <c r="H13" s="85" t="s">
        <v>127</v>
      </c>
      <c r="I13" s="91">
        <v>522796</v>
      </c>
      <c r="J13" s="76">
        <v>569774</v>
      </c>
      <c r="K13" s="92">
        <v>146482.7</v>
      </c>
      <c r="L13" s="98"/>
      <c r="M13" s="64"/>
      <c r="N13" s="64"/>
      <c r="O13" s="174"/>
    </row>
    <row r="14" spans="1:15" s="2" customFormat="1" ht="12">
      <c r="A14" s="46">
        <v>3</v>
      </c>
      <c r="B14" s="84" t="s">
        <v>54</v>
      </c>
      <c r="C14" s="36" t="s">
        <v>125</v>
      </c>
      <c r="D14" s="36" t="s">
        <v>56</v>
      </c>
      <c r="E14" s="36" t="s">
        <v>55</v>
      </c>
      <c r="F14" s="36" t="s">
        <v>58</v>
      </c>
      <c r="G14" s="36" t="s">
        <v>56</v>
      </c>
      <c r="H14" s="85" t="s">
        <v>128</v>
      </c>
      <c r="I14" s="93">
        <v>446688</v>
      </c>
      <c r="J14" s="77">
        <v>682818</v>
      </c>
      <c r="K14" s="94">
        <v>100208</v>
      </c>
      <c r="L14" s="98"/>
      <c r="M14" s="64"/>
      <c r="N14" s="64"/>
      <c r="O14" s="174"/>
    </row>
    <row r="15" spans="1:15" s="2" customFormat="1" ht="12">
      <c r="A15" s="46">
        <v>4</v>
      </c>
      <c r="B15" s="84" t="s">
        <v>54</v>
      </c>
      <c r="C15" s="36" t="s">
        <v>125</v>
      </c>
      <c r="D15" s="36" t="s">
        <v>56</v>
      </c>
      <c r="E15" s="36" t="s">
        <v>55</v>
      </c>
      <c r="F15" s="36" t="s">
        <v>58</v>
      </c>
      <c r="G15" s="36" t="s">
        <v>56</v>
      </c>
      <c r="H15" s="85" t="s">
        <v>129</v>
      </c>
      <c r="I15" s="91">
        <v>929382</v>
      </c>
      <c r="J15" s="76">
        <v>1032322</v>
      </c>
      <c r="K15" s="92">
        <v>270672</v>
      </c>
      <c r="L15" s="98"/>
      <c r="M15" s="64"/>
      <c r="N15" s="64"/>
      <c r="O15" s="174"/>
    </row>
    <row r="16" spans="1:15" s="2" customFormat="1" ht="12">
      <c r="A16" s="46">
        <v>5</v>
      </c>
      <c r="B16" s="84" t="s">
        <v>54</v>
      </c>
      <c r="C16" s="36" t="s">
        <v>125</v>
      </c>
      <c r="D16" s="36" t="s">
        <v>56</v>
      </c>
      <c r="E16" s="36" t="s">
        <v>55</v>
      </c>
      <c r="F16" s="36" t="s">
        <v>58</v>
      </c>
      <c r="G16" s="36" t="s">
        <v>56</v>
      </c>
      <c r="H16" s="85" t="s">
        <v>130</v>
      </c>
      <c r="I16" s="91">
        <v>1339035</v>
      </c>
      <c r="J16" s="76">
        <v>1371090</v>
      </c>
      <c r="K16" s="92">
        <v>357161.69</v>
      </c>
      <c r="L16" s="98"/>
      <c r="M16" s="64"/>
      <c r="N16" s="64"/>
      <c r="O16" s="174"/>
    </row>
    <row r="17" spans="1:15" s="2" customFormat="1" ht="12">
      <c r="A17" s="46">
        <v>6</v>
      </c>
      <c r="B17" s="84" t="s">
        <v>54</v>
      </c>
      <c r="C17" s="36" t="s">
        <v>125</v>
      </c>
      <c r="D17" s="36" t="s">
        <v>56</v>
      </c>
      <c r="E17" s="36" t="s">
        <v>55</v>
      </c>
      <c r="F17" s="36" t="s">
        <v>58</v>
      </c>
      <c r="G17" s="36" t="s">
        <v>56</v>
      </c>
      <c r="H17" s="85" t="s">
        <v>131</v>
      </c>
      <c r="I17" s="91">
        <v>160058</v>
      </c>
      <c r="J17" s="76">
        <v>316794</v>
      </c>
      <c r="K17" s="92">
        <v>65064</v>
      </c>
      <c r="L17" s="98"/>
      <c r="M17" s="64"/>
      <c r="N17" s="64"/>
      <c r="O17" s="174"/>
    </row>
    <row r="18" spans="1:15" s="2" customFormat="1" ht="12">
      <c r="A18" s="46">
        <v>7</v>
      </c>
      <c r="B18" s="84" t="s">
        <v>54</v>
      </c>
      <c r="C18" s="36" t="s">
        <v>125</v>
      </c>
      <c r="D18" s="36" t="s">
        <v>56</v>
      </c>
      <c r="E18" s="36" t="s">
        <v>55</v>
      </c>
      <c r="F18" s="36" t="s">
        <v>58</v>
      </c>
      <c r="G18" s="36" t="s">
        <v>56</v>
      </c>
      <c r="H18" s="85" t="s">
        <v>132</v>
      </c>
      <c r="I18" s="91">
        <v>502473</v>
      </c>
      <c r="J18" s="76">
        <v>526153</v>
      </c>
      <c r="K18" s="92">
        <v>125030.63</v>
      </c>
      <c r="L18" s="98"/>
      <c r="M18" s="64"/>
      <c r="N18" s="64"/>
      <c r="O18" s="174"/>
    </row>
    <row r="19" spans="1:15" s="2" customFormat="1" ht="12">
      <c r="A19" s="46">
        <v>8</v>
      </c>
      <c r="B19" s="84" t="s">
        <v>54</v>
      </c>
      <c r="C19" s="36" t="s">
        <v>125</v>
      </c>
      <c r="D19" s="36" t="s">
        <v>56</v>
      </c>
      <c r="E19" s="36" t="s">
        <v>55</v>
      </c>
      <c r="F19" s="36" t="s">
        <v>58</v>
      </c>
      <c r="G19" s="36" t="s">
        <v>56</v>
      </c>
      <c r="H19" s="85" t="s">
        <v>87</v>
      </c>
      <c r="I19" s="91">
        <v>295720</v>
      </c>
      <c r="J19" s="76">
        <v>500097</v>
      </c>
      <c r="K19" s="92">
        <v>120192.82</v>
      </c>
      <c r="L19" s="98"/>
      <c r="M19" s="64"/>
      <c r="N19" s="64"/>
      <c r="O19" s="174"/>
    </row>
    <row r="20" spans="1:15" s="2" customFormat="1" ht="12">
      <c r="A20" s="46">
        <v>9</v>
      </c>
      <c r="B20" s="84" t="s">
        <v>54</v>
      </c>
      <c r="C20" s="36" t="s">
        <v>125</v>
      </c>
      <c r="D20" s="36" t="s">
        <v>56</v>
      </c>
      <c r="E20" s="36" t="s">
        <v>55</v>
      </c>
      <c r="F20" s="36" t="s">
        <v>58</v>
      </c>
      <c r="G20" s="36" t="s">
        <v>56</v>
      </c>
      <c r="H20" s="85" t="s">
        <v>133</v>
      </c>
      <c r="I20" s="91">
        <v>548996</v>
      </c>
      <c r="J20" s="76">
        <v>750271</v>
      </c>
      <c r="K20" s="92">
        <v>155084</v>
      </c>
      <c r="L20" s="98"/>
      <c r="M20" s="64"/>
      <c r="N20" s="64"/>
      <c r="O20" s="174"/>
    </row>
    <row r="21" spans="1:15" s="2" customFormat="1" ht="12">
      <c r="A21" s="46">
        <v>10</v>
      </c>
      <c r="B21" s="84" t="s">
        <v>54</v>
      </c>
      <c r="C21" s="36" t="s">
        <v>125</v>
      </c>
      <c r="D21" s="36" t="s">
        <v>56</v>
      </c>
      <c r="E21" s="36" t="s">
        <v>55</v>
      </c>
      <c r="F21" s="36" t="s">
        <v>58</v>
      </c>
      <c r="G21" s="36" t="s">
        <v>56</v>
      </c>
      <c r="H21" s="85" t="s">
        <v>134</v>
      </c>
      <c r="I21" s="91">
        <v>512780</v>
      </c>
      <c r="J21" s="76">
        <v>573692</v>
      </c>
      <c r="K21" s="92">
        <v>129832</v>
      </c>
      <c r="L21" s="98"/>
      <c r="M21" s="64"/>
      <c r="N21" s="64"/>
      <c r="O21" s="174"/>
    </row>
    <row r="22" spans="1:15" s="2" customFormat="1" ht="12">
      <c r="A22" s="46">
        <v>11</v>
      </c>
      <c r="B22" s="84" t="s">
        <v>54</v>
      </c>
      <c r="C22" s="36" t="s">
        <v>125</v>
      </c>
      <c r="D22" s="36" t="s">
        <v>56</v>
      </c>
      <c r="E22" s="36" t="s">
        <v>55</v>
      </c>
      <c r="F22" s="36" t="s">
        <v>58</v>
      </c>
      <c r="G22" s="36" t="s">
        <v>56</v>
      </c>
      <c r="H22" s="85" t="s">
        <v>110</v>
      </c>
      <c r="I22" s="91">
        <v>323630</v>
      </c>
      <c r="J22" s="76">
        <v>378140</v>
      </c>
      <c r="K22" s="92">
        <v>85323.97</v>
      </c>
      <c r="L22" s="98"/>
      <c r="M22" s="64"/>
      <c r="N22" s="64"/>
      <c r="O22" s="174"/>
    </row>
    <row r="23" spans="1:15" s="2" customFormat="1" ht="12">
      <c r="A23" s="46">
        <v>12</v>
      </c>
      <c r="B23" s="84" t="s">
        <v>54</v>
      </c>
      <c r="C23" s="36" t="s">
        <v>125</v>
      </c>
      <c r="D23" s="36" t="s">
        <v>56</v>
      </c>
      <c r="E23" s="36" t="s">
        <v>55</v>
      </c>
      <c r="F23" s="36" t="s">
        <v>58</v>
      </c>
      <c r="G23" s="36" t="s">
        <v>56</v>
      </c>
      <c r="H23" s="85" t="s">
        <v>135</v>
      </c>
      <c r="I23" s="91">
        <v>516364</v>
      </c>
      <c r="J23" s="76">
        <v>614094</v>
      </c>
      <c r="K23" s="92">
        <v>163359.13</v>
      </c>
      <c r="L23" s="98"/>
      <c r="M23" s="64"/>
      <c r="N23" s="64"/>
      <c r="O23" s="174"/>
    </row>
    <row r="24" spans="1:15" s="2" customFormat="1" ht="12">
      <c r="A24" s="46">
        <v>13</v>
      </c>
      <c r="B24" s="84" t="s">
        <v>54</v>
      </c>
      <c r="C24" s="36" t="s">
        <v>125</v>
      </c>
      <c r="D24" s="36" t="s">
        <v>56</v>
      </c>
      <c r="E24" s="36" t="s">
        <v>55</v>
      </c>
      <c r="F24" s="36" t="s">
        <v>58</v>
      </c>
      <c r="G24" s="36" t="s">
        <v>56</v>
      </c>
      <c r="H24" s="85" t="s">
        <v>76</v>
      </c>
      <c r="I24" s="91">
        <v>327212</v>
      </c>
      <c r="J24" s="76">
        <v>499802</v>
      </c>
      <c r="K24" s="92">
        <v>60932</v>
      </c>
      <c r="L24" s="98"/>
      <c r="M24" s="64"/>
      <c r="N24" s="64"/>
      <c r="O24" s="174"/>
    </row>
    <row r="25" spans="1:15" s="2" customFormat="1" ht="12">
      <c r="A25" s="46">
        <v>14</v>
      </c>
      <c r="B25" s="84" t="s">
        <v>54</v>
      </c>
      <c r="C25" s="36" t="s">
        <v>125</v>
      </c>
      <c r="D25" s="36" t="s">
        <v>56</v>
      </c>
      <c r="E25" s="36" t="s">
        <v>55</v>
      </c>
      <c r="F25" s="36" t="s">
        <v>58</v>
      </c>
      <c r="G25" s="36" t="s">
        <v>56</v>
      </c>
      <c r="H25" s="85" t="s">
        <v>136</v>
      </c>
      <c r="I25" s="91">
        <v>368238</v>
      </c>
      <c r="J25" s="76">
        <v>460792</v>
      </c>
      <c r="K25" s="92">
        <v>113280</v>
      </c>
      <c r="L25" s="98"/>
      <c r="M25" s="64"/>
      <c r="N25" s="64"/>
      <c r="O25" s="174"/>
    </row>
    <row r="26" spans="1:15" s="2" customFormat="1" ht="12">
      <c r="A26" s="46">
        <v>15</v>
      </c>
      <c r="B26" s="84" t="s">
        <v>54</v>
      </c>
      <c r="C26" s="36" t="s">
        <v>125</v>
      </c>
      <c r="D26" s="36" t="s">
        <v>56</v>
      </c>
      <c r="E26" s="36" t="s">
        <v>55</v>
      </c>
      <c r="F26" s="36" t="s">
        <v>58</v>
      </c>
      <c r="G26" s="36" t="s">
        <v>56</v>
      </c>
      <c r="H26" s="85" t="s">
        <v>137</v>
      </c>
      <c r="I26" s="91">
        <v>495302</v>
      </c>
      <c r="J26" s="76">
        <v>554662</v>
      </c>
      <c r="K26" s="92">
        <v>114049.05</v>
      </c>
      <c r="L26" s="98"/>
      <c r="M26" s="64"/>
      <c r="N26" s="64"/>
      <c r="O26" s="174"/>
    </row>
    <row r="27" spans="1:15" s="2" customFormat="1" ht="96">
      <c r="A27" s="46">
        <v>16</v>
      </c>
      <c r="B27" s="84" t="s">
        <v>54</v>
      </c>
      <c r="C27" s="36" t="s">
        <v>146</v>
      </c>
      <c r="D27" s="36" t="s">
        <v>56</v>
      </c>
      <c r="E27" s="36" t="s">
        <v>55</v>
      </c>
      <c r="F27" s="70" t="s">
        <v>58</v>
      </c>
      <c r="G27" s="70" t="s">
        <v>55</v>
      </c>
      <c r="H27" s="71" t="s">
        <v>62</v>
      </c>
      <c r="I27" s="72">
        <v>87102604</v>
      </c>
      <c r="J27" s="78">
        <v>83112191</v>
      </c>
      <c r="K27" s="73">
        <f>17031689.79</f>
        <v>17031689.79</v>
      </c>
      <c r="L27" s="100">
        <v>11111397</v>
      </c>
      <c r="M27" s="53">
        <v>6617182</v>
      </c>
      <c r="N27" s="53">
        <f>1646176</f>
        <v>1646176</v>
      </c>
      <c r="O27" s="165" t="s">
        <v>151</v>
      </c>
    </row>
    <row r="28" spans="1:15" s="2" customFormat="1" ht="132.75" thickBot="1">
      <c r="A28" s="79">
        <v>17</v>
      </c>
      <c r="B28" s="86" t="s">
        <v>54</v>
      </c>
      <c r="C28" s="87" t="s">
        <v>53</v>
      </c>
      <c r="D28" s="87" t="s">
        <v>56</v>
      </c>
      <c r="E28" s="87" t="s">
        <v>55</v>
      </c>
      <c r="F28" s="87" t="s">
        <v>61</v>
      </c>
      <c r="G28" s="87" t="s">
        <v>55</v>
      </c>
      <c r="H28" s="88" t="s">
        <v>64</v>
      </c>
      <c r="I28" s="95">
        <v>538979</v>
      </c>
      <c r="J28" s="96">
        <v>545429</v>
      </c>
      <c r="K28" s="97">
        <v>101138.71</v>
      </c>
      <c r="L28" s="101">
        <v>420</v>
      </c>
      <c r="M28" s="102">
        <v>360</v>
      </c>
      <c r="N28" s="102">
        <v>40</v>
      </c>
      <c r="O28" s="175" t="s">
        <v>72</v>
      </c>
    </row>
    <row r="29" spans="13:15" s="2" customFormat="1" ht="12">
      <c r="M29" s="1"/>
      <c r="N29" s="1"/>
      <c r="O29" s="173"/>
    </row>
    <row r="30" spans="1:15" s="2" customFormat="1" ht="12">
      <c r="A30" s="16" t="s">
        <v>13</v>
      </c>
      <c r="B30" s="16"/>
      <c r="C30" s="16"/>
      <c r="D30" s="16"/>
      <c r="E30" s="16"/>
      <c r="F30" s="16"/>
      <c r="G30" s="16"/>
      <c r="H30" s="16"/>
      <c r="I30" s="16"/>
      <c r="J30" s="16"/>
      <c r="K30" s="16"/>
      <c r="L30" s="16"/>
      <c r="O30" s="1"/>
    </row>
    <row r="31" spans="13:14" s="2" customFormat="1" ht="12.75" thickBot="1">
      <c r="M31" s="1"/>
      <c r="N31" s="1"/>
    </row>
    <row r="32" spans="1:12" s="2" customFormat="1" ht="15.75" customHeight="1" thickBot="1">
      <c r="A32" s="220" t="s">
        <v>10</v>
      </c>
      <c r="B32" s="203"/>
      <c r="C32" s="203"/>
      <c r="D32" s="203"/>
      <c r="E32" s="203"/>
      <c r="F32" s="203"/>
      <c r="G32" s="203"/>
      <c r="H32" s="203"/>
      <c r="I32" s="203"/>
      <c r="J32" s="203"/>
      <c r="K32" s="203"/>
      <c r="L32" s="204"/>
    </row>
    <row r="33" spans="1:12" s="2" customFormat="1" ht="32.25" customHeight="1" thickBot="1">
      <c r="A33" s="199" t="s">
        <v>36</v>
      </c>
      <c r="B33" s="205" t="s">
        <v>42</v>
      </c>
      <c r="C33" s="206"/>
      <c r="D33" s="207"/>
      <c r="E33" s="208" t="s">
        <v>37</v>
      </c>
      <c r="F33" s="205"/>
      <c r="G33" s="205"/>
      <c r="H33" s="208" t="s">
        <v>38</v>
      </c>
      <c r="I33" s="205"/>
      <c r="J33" s="205"/>
      <c r="K33" s="205"/>
      <c r="L33" s="224"/>
    </row>
    <row r="34" spans="1:12" s="2" customFormat="1" ht="53.25" customHeight="1" thickBot="1">
      <c r="A34" s="201"/>
      <c r="B34" s="177" t="s">
        <v>6</v>
      </c>
      <c r="C34" s="4" t="s">
        <v>7</v>
      </c>
      <c r="D34" s="5" t="s">
        <v>8</v>
      </c>
      <c r="E34" s="6" t="s">
        <v>45</v>
      </c>
      <c r="F34" s="7" t="s">
        <v>49</v>
      </c>
      <c r="G34" s="178" t="s">
        <v>8</v>
      </c>
      <c r="H34" s="6" t="s">
        <v>20</v>
      </c>
      <c r="I34" s="4" t="s">
        <v>21</v>
      </c>
      <c r="J34" s="4" t="s">
        <v>22</v>
      </c>
      <c r="K34" s="4" t="s">
        <v>23</v>
      </c>
      <c r="L34" s="5" t="s">
        <v>8</v>
      </c>
    </row>
    <row r="35" spans="1:12" s="2" customFormat="1" ht="53.25" customHeight="1">
      <c r="A35" s="136" t="s">
        <v>143</v>
      </c>
      <c r="B35" s="34">
        <v>700</v>
      </c>
      <c r="C35" s="32">
        <v>800</v>
      </c>
      <c r="D35" s="33">
        <f>SUM(B35:C35)</f>
        <v>1500</v>
      </c>
      <c r="E35" s="34">
        <v>0</v>
      </c>
      <c r="F35" s="32">
        <v>1500</v>
      </c>
      <c r="G35" s="33">
        <f>SUM(E35:F35)</f>
        <v>1500</v>
      </c>
      <c r="H35" s="34">
        <v>300</v>
      </c>
      <c r="I35" s="32">
        <v>0</v>
      </c>
      <c r="J35" s="61">
        <v>0</v>
      </c>
      <c r="K35" s="32">
        <v>1200</v>
      </c>
      <c r="L35" s="33">
        <f>SUM(H35:K35)</f>
        <v>1500</v>
      </c>
    </row>
    <row r="36" spans="1:12" s="2" customFormat="1" ht="53.25" customHeight="1">
      <c r="A36" s="46">
        <v>16</v>
      </c>
      <c r="B36" s="74">
        <f>2763</f>
        <v>2763</v>
      </c>
      <c r="C36" s="42">
        <f>3150</f>
        <v>3150</v>
      </c>
      <c r="D36" s="38">
        <f>SUM(B36:C36)</f>
        <v>5913</v>
      </c>
      <c r="E36" s="74">
        <f>2070</f>
        <v>2070</v>
      </c>
      <c r="F36" s="42">
        <f>3843</f>
        <v>3843</v>
      </c>
      <c r="G36" s="38">
        <f>SUM(E36:F36)</f>
        <v>5913</v>
      </c>
      <c r="H36" s="74">
        <f>935</f>
        <v>935</v>
      </c>
      <c r="I36" s="68">
        <f>0</f>
        <v>0</v>
      </c>
      <c r="J36" s="109">
        <f>0</f>
        <v>0</v>
      </c>
      <c r="K36" s="42">
        <f>4978</f>
        <v>4978</v>
      </c>
      <c r="L36" s="38">
        <f>SUM(H36:K36)</f>
        <v>5913</v>
      </c>
    </row>
    <row r="37" spans="1:14" s="2" customFormat="1" ht="20.25" customHeight="1" thickBot="1">
      <c r="A37" s="79">
        <v>17</v>
      </c>
      <c r="B37" s="101">
        <v>25</v>
      </c>
      <c r="C37" s="102">
        <v>15</v>
      </c>
      <c r="D37" s="155">
        <f>SUM(B37:C37)</f>
        <v>40</v>
      </c>
      <c r="E37" s="156" t="s">
        <v>63</v>
      </c>
      <c r="F37" s="102">
        <v>40</v>
      </c>
      <c r="G37" s="179">
        <v>40</v>
      </c>
      <c r="H37" s="180">
        <v>0</v>
      </c>
      <c r="I37" s="181" t="s">
        <v>63</v>
      </c>
      <c r="J37" s="157">
        <v>40</v>
      </c>
      <c r="K37" s="157" t="s">
        <v>63</v>
      </c>
      <c r="L37" s="155">
        <v>40</v>
      </c>
      <c r="M37" s="43"/>
      <c r="N37" s="44"/>
    </row>
    <row r="38" spans="6:14" s="2" customFormat="1" ht="12">
      <c r="F38" s="55"/>
      <c r="M38" s="1"/>
      <c r="N38" s="1"/>
    </row>
    <row r="39" spans="1:15" s="2" customFormat="1" ht="12">
      <c r="A39" s="16" t="s">
        <v>14</v>
      </c>
      <c r="B39" s="16"/>
      <c r="C39" s="16"/>
      <c r="D39" s="16"/>
      <c r="E39" s="16"/>
      <c r="F39" s="16"/>
      <c r="G39" s="16"/>
      <c r="H39" s="16"/>
      <c r="I39" s="16"/>
      <c r="J39" s="16"/>
      <c r="K39" s="16"/>
      <c r="L39" s="16"/>
      <c r="M39" s="16"/>
      <c r="N39" s="16"/>
      <c r="O39" s="16"/>
    </row>
    <row r="40" s="2" customFormat="1" ht="12.75" thickBot="1"/>
    <row r="41" spans="1:27" s="1" customFormat="1" ht="12">
      <c r="A41" s="26" t="s">
        <v>39</v>
      </c>
      <c r="B41" s="17"/>
      <c r="C41" s="17"/>
      <c r="D41" s="17"/>
      <c r="E41" s="17"/>
      <c r="F41" s="17"/>
      <c r="G41" s="17"/>
      <c r="H41" s="17"/>
      <c r="I41" s="17"/>
      <c r="J41" s="17"/>
      <c r="K41" s="17"/>
      <c r="L41" s="17"/>
      <c r="M41" s="17"/>
      <c r="N41" s="17"/>
      <c r="O41" s="18"/>
      <c r="P41" s="2"/>
      <c r="Q41" s="2"/>
      <c r="R41" s="2"/>
      <c r="S41" s="2"/>
      <c r="T41" s="2"/>
      <c r="U41" s="2"/>
      <c r="V41" s="2"/>
      <c r="W41" s="2"/>
      <c r="X41" s="2"/>
      <c r="Y41" s="2"/>
      <c r="Z41" s="2"/>
      <c r="AA41" s="2"/>
    </row>
    <row r="42" spans="1:15" s="2" customFormat="1" ht="61.5" customHeight="1" thickBot="1">
      <c r="A42" s="217" t="s">
        <v>155</v>
      </c>
      <c r="B42" s="218"/>
      <c r="C42" s="218"/>
      <c r="D42" s="218"/>
      <c r="E42" s="218"/>
      <c r="F42" s="218"/>
      <c r="G42" s="218"/>
      <c r="H42" s="218"/>
      <c r="I42" s="218"/>
      <c r="J42" s="218"/>
      <c r="K42" s="218"/>
      <c r="L42" s="218"/>
      <c r="M42" s="218"/>
      <c r="N42" s="218"/>
      <c r="O42" s="219"/>
    </row>
    <row r="43" spans="1:35" s="1" customFormat="1" ht="12.75" thickBot="1">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row>
    <row r="44" spans="1:37" s="1" customFormat="1" ht="12">
      <c r="A44" s="27" t="s">
        <v>40</v>
      </c>
      <c r="B44" s="19"/>
      <c r="C44" s="19"/>
      <c r="D44" s="19"/>
      <c r="E44" s="19"/>
      <c r="F44" s="19"/>
      <c r="G44" s="19"/>
      <c r="H44" s="19"/>
      <c r="I44" s="19"/>
      <c r="J44" s="19"/>
      <c r="K44" s="19"/>
      <c r="L44" s="19"/>
      <c r="M44" s="19"/>
      <c r="N44" s="19"/>
      <c r="O44" s="18"/>
      <c r="P44" s="2"/>
      <c r="Q44" s="2"/>
      <c r="R44" s="2"/>
      <c r="S44" s="2"/>
      <c r="T44" s="2"/>
      <c r="U44" s="2"/>
      <c r="V44" s="2"/>
      <c r="W44" s="2"/>
      <c r="X44" s="2"/>
      <c r="Y44" s="2"/>
      <c r="Z44" s="2"/>
      <c r="AA44" s="2"/>
      <c r="AB44" s="2"/>
      <c r="AC44" s="2"/>
      <c r="AD44" s="2"/>
      <c r="AE44" s="2"/>
      <c r="AF44" s="2"/>
      <c r="AG44" s="2"/>
      <c r="AH44" s="2"/>
      <c r="AI44" s="2"/>
      <c r="AJ44" s="2"/>
      <c r="AK44" s="2"/>
    </row>
    <row r="45" spans="1:15" s="2" customFormat="1" ht="60" customHeight="1" thickBot="1">
      <c r="A45" s="217" t="s">
        <v>153</v>
      </c>
      <c r="B45" s="218"/>
      <c r="C45" s="218"/>
      <c r="D45" s="218"/>
      <c r="E45" s="218"/>
      <c r="F45" s="218"/>
      <c r="G45" s="218"/>
      <c r="H45" s="218"/>
      <c r="I45" s="218"/>
      <c r="J45" s="218"/>
      <c r="K45" s="218"/>
      <c r="L45" s="218"/>
      <c r="M45" s="218"/>
      <c r="N45" s="218"/>
      <c r="O45" s="219"/>
    </row>
  </sheetData>
  <sheetProtection/>
  <mergeCells count="13">
    <mergeCell ref="A32:L32"/>
    <mergeCell ref="B4:O4"/>
    <mergeCell ref="B6:O6"/>
    <mergeCell ref="A10:A11"/>
    <mergeCell ref="B10:H10"/>
    <mergeCell ref="I10:K10"/>
    <mergeCell ref="L10:O10"/>
    <mergeCell ref="A45:O45"/>
    <mergeCell ref="A33:A34"/>
    <mergeCell ref="B33:D33"/>
    <mergeCell ref="A42:O42"/>
    <mergeCell ref="E33:G33"/>
    <mergeCell ref="H33:L33"/>
  </mergeCells>
  <dataValidations count="1">
    <dataValidation errorStyle="warning" type="whole" operator="equal" allowBlank="1" showInputMessage="1" showErrorMessage="1" errorTitle="Precaución" error="El total de la población beneficiada por edad debe ser igual al total de la población beneficiada por sexo" sqref="I36">
      <formula1>D36</formula1>
    </dataValidation>
  </dataValidations>
  <printOptions horizontalCentered="1"/>
  <pageMargins left="0" right="0" top="0.5905511811023623" bottom="0" header="0" footer="0"/>
  <pageSetup fitToHeight="10" horizontalDpi="600" verticalDpi="600" orientation="landscape" scale="69" r:id="rId1"/>
  <rowBreaks count="1" manualBreakCount="1">
    <brk id="38" max="14" man="1"/>
  </rowBreaks>
</worksheet>
</file>

<file path=xl/worksheets/sheet5.xml><?xml version="1.0" encoding="utf-8"?>
<worksheet xmlns="http://schemas.openxmlformats.org/spreadsheetml/2006/main" xmlns:r="http://schemas.openxmlformats.org/officeDocument/2006/relationships">
  <sheetPr>
    <tabColor theme="3" tint="0.39998000860214233"/>
  </sheetPr>
  <dimension ref="A1:AK47"/>
  <sheetViews>
    <sheetView showGridLines="0" showZeros="0" view="pageBreakPreview" zoomScaleSheetLayoutView="100" zoomScalePageLayoutView="0" workbookViewId="0" topLeftCell="A10">
      <selection activeCell="F27" sqref="F27"/>
    </sheetView>
  </sheetViews>
  <sheetFormatPr defaultColWidth="11.421875" defaultRowHeight="15"/>
  <cols>
    <col min="1" max="1" width="15.00390625" style="12" customWidth="1"/>
    <col min="2" max="4" width="11.421875" style="12" customWidth="1"/>
    <col min="5" max="5" width="15.00390625" style="12" customWidth="1"/>
    <col min="6" max="6" width="13.7109375" style="12" customWidth="1"/>
    <col min="7" max="8" width="11.421875" style="12" customWidth="1"/>
    <col min="9" max="11" width="15.7109375" style="12" customWidth="1"/>
    <col min="12" max="12" width="12.8515625" style="12" customWidth="1"/>
    <col min="13" max="13" width="13.00390625" style="12" customWidth="1"/>
    <col min="14" max="14" width="13.140625" style="12" customWidth="1"/>
    <col min="15" max="15" width="12.421875" style="12" customWidth="1"/>
    <col min="16" max="16384" width="11.421875" style="12" customWidth="1"/>
  </cols>
  <sheetData>
    <row r="1" ht="15">
      <c r="A1" s="11" t="s">
        <v>18</v>
      </c>
    </row>
    <row r="2" ht="15">
      <c r="A2" s="11" t="s">
        <v>44</v>
      </c>
    </row>
    <row r="3" ht="15">
      <c r="A3" s="11"/>
    </row>
    <row r="4" spans="1:15" ht="15">
      <c r="A4" s="20" t="s">
        <v>24</v>
      </c>
      <c r="B4" s="196" t="s">
        <v>123</v>
      </c>
      <c r="C4" s="197"/>
      <c r="D4" s="197"/>
      <c r="E4" s="197"/>
      <c r="F4" s="197"/>
      <c r="G4" s="197"/>
      <c r="H4" s="197"/>
      <c r="I4" s="197"/>
      <c r="J4" s="197"/>
      <c r="K4" s="197"/>
      <c r="L4" s="197"/>
      <c r="M4" s="197"/>
      <c r="N4" s="197"/>
      <c r="O4" s="198"/>
    </row>
    <row r="5" spans="1:14" ht="4.5" customHeight="1">
      <c r="A5" s="13"/>
      <c r="B5" s="14"/>
      <c r="C5" s="14"/>
      <c r="D5" s="14"/>
      <c r="E5" s="14"/>
      <c r="F5" s="14"/>
      <c r="G5" s="14"/>
      <c r="H5" s="14"/>
      <c r="I5" s="14"/>
      <c r="J5" s="14"/>
      <c r="K5" s="14"/>
      <c r="L5" s="14"/>
      <c r="M5" s="14"/>
      <c r="N5" s="14"/>
    </row>
    <row r="6" spans="1:15" ht="15">
      <c r="A6" s="20" t="s">
        <v>25</v>
      </c>
      <c r="B6" s="196" t="s">
        <v>124</v>
      </c>
      <c r="C6" s="197"/>
      <c r="D6" s="197"/>
      <c r="E6" s="197"/>
      <c r="F6" s="197"/>
      <c r="G6" s="197"/>
      <c r="H6" s="197"/>
      <c r="I6" s="197"/>
      <c r="J6" s="197"/>
      <c r="K6" s="197"/>
      <c r="L6" s="197"/>
      <c r="M6" s="197"/>
      <c r="N6" s="197"/>
      <c r="O6" s="198"/>
    </row>
    <row r="7" ht="15">
      <c r="A7" s="11"/>
    </row>
    <row r="8" spans="1:15" s="1" customFormat="1" ht="12">
      <c r="A8" s="16" t="s">
        <v>12</v>
      </c>
      <c r="B8" s="16"/>
      <c r="C8" s="16"/>
      <c r="D8" s="16"/>
      <c r="E8" s="16"/>
      <c r="F8" s="16"/>
      <c r="G8" s="16"/>
      <c r="H8" s="16"/>
      <c r="I8" s="16"/>
      <c r="J8" s="16"/>
      <c r="K8" s="16"/>
      <c r="L8" s="16"/>
      <c r="M8" s="16"/>
      <c r="N8" s="16"/>
      <c r="O8" s="16"/>
    </row>
    <row r="9" spans="9:14" s="2" customFormat="1" ht="12.75" thickBot="1">
      <c r="I9" s="1"/>
      <c r="K9" s="1"/>
      <c r="M9" s="1"/>
      <c r="N9" s="1"/>
    </row>
    <row r="10" spans="1:17" s="2" customFormat="1" ht="32.25" customHeight="1" thickBot="1">
      <c r="A10" s="199" t="s">
        <v>26</v>
      </c>
      <c r="B10" s="202" t="s">
        <v>27</v>
      </c>
      <c r="C10" s="203"/>
      <c r="D10" s="203"/>
      <c r="E10" s="203"/>
      <c r="F10" s="203"/>
      <c r="G10" s="203"/>
      <c r="H10" s="204"/>
      <c r="I10" s="202" t="s">
        <v>28</v>
      </c>
      <c r="J10" s="203"/>
      <c r="K10" s="204"/>
      <c r="L10" s="202" t="s">
        <v>31</v>
      </c>
      <c r="M10" s="212"/>
      <c r="N10" s="212"/>
      <c r="O10" s="213"/>
      <c r="P10" s="8"/>
      <c r="Q10" s="8"/>
    </row>
    <row r="11" spans="1:15" s="2" customFormat="1" ht="53.25" customHeight="1" thickBot="1">
      <c r="A11" s="200"/>
      <c r="B11" s="9" t="s">
        <v>9</v>
      </c>
      <c r="C11" s="10" t="s">
        <v>0</v>
      </c>
      <c r="D11" s="10" t="s">
        <v>1</v>
      </c>
      <c r="E11" s="10" t="s">
        <v>2</v>
      </c>
      <c r="F11" s="10" t="s">
        <v>3</v>
      </c>
      <c r="G11" s="10" t="s">
        <v>4</v>
      </c>
      <c r="H11" s="15" t="s">
        <v>5</v>
      </c>
      <c r="I11" s="21" t="s">
        <v>41</v>
      </c>
      <c r="J11" s="22" t="s">
        <v>29</v>
      </c>
      <c r="K11" s="23" t="s">
        <v>30</v>
      </c>
      <c r="L11" s="24" t="s">
        <v>32</v>
      </c>
      <c r="M11" s="22" t="s">
        <v>33</v>
      </c>
      <c r="N11" s="22" t="s">
        <v>34</v>
      </c>
      <c r="O11" s="23" t="s">
        <v>35</v>
      </c>
    </row>
    <row r="12" spans="1:15" s="2" customFormat="1" ht="60">
      <c r="A12" s="30">
        <v>1</v>
      </c>
      <c r="B12" s="113" t="s">
        <v>54</v>
      </c>
      <c r="C12" s="29" t="s">
        <v>125</v>
      </c>
      <c r="D12" s="29" t="s">
        <v>56</v>
      </c>
      <c r="E12" s="29" t="s">
        <v>55</v>
      </c>
      <c r="F12" s="29" t="s">
        <v>58</v>
      </c>
      <c r="G12" s="29" t="s">
        <v>56</v>
      </c>
      <c r="H12" s="114" t="s">
        <v>62</v>
      </c>
      <c r="I12" s="119">
        <v>12539630</v>
      </c>
      <c r="J12" s="120">
        <v>13849800</v>
      </c>
      <c r="K12" s="31">
        <v>1713532.42</v>
      </c>
      <c r="L12" s="34">
        <v>13719</v>
      </c>
      <c r="M12" s="32">
        <v>10350</v>
      </c>
      <c r="N12" s="32">
        <v>6079</v>
      </c>
      <c r="O12" s="164" t="s">
        <v>126</v>
      </c>
    </row>
    <row r="13" spans="1:15" s="2" customFormat="1" ht="12">
      <c r="A13" s="46">
        <v>2</v>
      </c>
      <c r="B13" s="84" t="s">
        <v>54</v>
      </c>
      <c r="C13" s="36" t="s">
        <v>125</v>
      </c>
      <c r="D13" s="36" t="s">
        <v>56</v>
      </c>
      <c r="E13" s="36" t="s">
        <v>55</v>
      </c>
      <c r="F13" s="36" t="s">
        <v>58</v>
      </c>
      <c r="G13" s="36" t="s">
        <v>56</v>
      </c>
      <c r="H13" s="85" t="s">
        <v>127</v>
      </c>
      <c r="I13" s="91">
        <v>522796</v>
      </c>
      <c r="J13" s="76">
        <v>569774</v>
      </c>
      <c r="K13" s="92">
        <v>146482.7</v>
      </c>
      <c r="L13" s="98"/>
      <c r="M13" s="64"/>
      <c r="N13" s="64"/>
      <c r="O13" s="174"/>
    </row>
    <row r="14" spans="1:15" s="2" customFormat="1" ht="12">
      <c r="A14" s="46">
        <v>3</v>
      </c>
      <c r="B14" s="84" t="s">
        <v>54</v>
      </c>
      <c r="C14" s="36" t="s">
        <v>125</v>
      </c>
      <c r="D14" s="36" t="s">
        <v>56</v>
      </c>
      <c r="E14" s="36" t="s">
        <v>55</v>
      </c>
      <c r="F14" s="36" t="s">
        <v>58</v>
      </c>
      <c r="G14" s="36" t="s">
        <v>56</v>
      </c>
      <c r="H14" s="85" t="s">
        <v>128</v>
      </c>
      <c r="I14" s="93">
        <v>446688</v>
      </c>
      <c r="J14" s="77">
        <v>682818</v>
      </c>
      <c r="K14" s="94">
        <v>100208</v>
      </c>
      <c r="L14" s="98"/>
      <c r="M14" s="64"/>
      <c r="N14" s="64"/>
      <c r="O14" s="174"/>
    </row>
    <row r="15" spans="1:15" s="2" customFormat="1" ht="12">
      <c r="A15" s="46">
        <v>4</v>
      </c>
      <c r="B15" s="84" t="s">
        <v>54</v>
      </c>
      <c r="C15" s="36" t="s">
        <v>125</v>
      </c>
      <c r="D15" s="36" t="s">
        <v>56</v>
      </c>
      <c r="E15" s="36" t="s">
        <v>55</v>
      </c>
      <c r="F15" s="36" t="s">
        <v>58</v>
      </c>
      <c r="G15" s="36" t="s">
        <v>56</v>
      </c>
      <c r="H15" s="85" t="s">
        <v>129</v>
      </c>
      <c r="I15" s="91">
        <v>929382</v>
      </c>
      <c r="J15" s="76">
        <v>1032322</v>
      </c>
      <c r="K15" s="92">
        <v>270672</v>
      </c>
      <c r="L15" s="98"/>
      <c r="M15" s="64"/>
      <c r="N15" s="64"/>
      <c r="O15" s="174"/>
    </row>
    <row r="16" spans="1:15" s="2" customFormat="1" ht="12">
      <c r="A16" s="46">
        <v>5</v>
      </c>
      <c r="B16" s="84" t="s">
        <v>54</v>
      </c>
      <c r="C16" s="36" t="s">
        <v>125</v>
      </c>
      <c r="D16" s="36" t="s">
        <v>56</v>
      </c>
      <c r="E16" s="36" t="s">
        <v>55</v>
      </c>
      <c r="F16" s="36" t="s">
        <v>58</v>
      </c>
      <c r="G16" s="36" t="s">
        <v>56</v>
      </c>
      <c r="H16" s="85" t="s">
        <v>130</v>
      </c>
      <c r="I16" s="91">
        <v>1339035</v>
      </c>
      <c r="J16" s="76">
        <v>1371090</v>
      </c>
      <c r="K16" s="92">
        <v>357161.69</v>
      </c>
      <c r="L16" s="98"/>
      <c r="M16" s="64"/>
      <c r="N16" s="64"/>
      <c r="O16" s="174"/>
    </row>
    <row r="17" spans="1:15" s="2" customFormat="1" ht="12">
      <c r="A17" s="46">
        <v>6</v>
      </c>
      <c r="B17" s="84" t="s">
        <v>54</v>
      </c>
      <c r="C17" s="36" t="s">
        <v>125</v>
      </c>
      <c r="D17" s="36" t="s">
        <v>56</v>
      </c>
      <c r="E17" s="36" t="s">
        <v>55</v>
      </c>
      <c r="F17" s="36" t="s">
        <v>58</v>
      </c>
      <c r="G17" s="36" t="s">
        <v>56</v>
      </c>
      <c r="H17" s="85" t="s">
        <v>131</v>
      </c>
      <c r="I17" s="91">
        <v>160058</v>
      </c>
      <c r="J17" s="76">
        <v>316794</v>
      </c>
      <c r="K17" s="92">
        <v>65064</v>
      </c>
      <c r="L17" s="98"/>
      <c r="M17" s="64"/>
      <c r="N17" s="64"/>
      <c r="O17" s="174"/>
    </row>
    <row r="18" spans="1:15" s="2" customFormat="1" ht="12">
      <c r="A18" s="46">
        <v>7</v>
      </c>
      <c r="B18" s="84" t="s">
        <v>54</v>
      </c>
      <c r="C18" s="36" t="s">
        <v>125</v>
      </c>
      <c r="D18" s="36" t="s">
        <v>56</v>
      </c>
      <c r="E18" s="36" t="s">
        <v>55</v>
      </c>
      <c r="F18" s="36" t="s">
        <v>58</v>
      </c>
      <c r="G18" s="36" t="s">
        <v>56</v>
      </c>
      <c r="H18" s="85" t="s">
        <v>132</v>
      </c>
      <c r="I18" s="91">
        <v>502473</v>
      </c>
      <c r="J18" s="76">
        <v>526153</v>
      </c>
      <c r="K18" s="92">
        <v>125030.63</v>
      </c>
      <c r="L18" s="98"/>
      <c r="M18" s="64"/>
      <c r="N18" s="64"/>
      <c r="O18" s="174"/>
    </row>
    <row r="19" spans="1:15" s="2" customFormat="1" ht="12">
      <c r="A19" s="46">
        <v>8</v>
      </c>
      <c r="B19" s="84" t="s">
        <v>54</v>
      </c>
      <c r="C19" s="36" t="s">
        <v>125</v>
      </c>
      <c r="D19" s="36" t="s">
        <v>56</v>
      </c>
      <c r="E19" s="36" t="s">
        <v>55</v>
      </c>
      <c r="F19" s="36" t="s">
        <v>58</v>
      </c>
      <c r="G19" s="36" t="s">
        <v>56</v>
      </c>
      <c r="H19" s="85" t="s">
        <v>87</v>
      </c>
      <c r="I19" s="91">
        <v>295720</v>
      </c>
      <c r="J19" s="76">
        <v>500097</v>
      </c>
      <c r="K19" s="92">
        <v>120192.82</v>
      </c>
      <c r="L19" s="98"/>
      <c r="M19" s="64"/>
      <c r="N19" s="64"/>
      <c r="O19" s="174"/>
    </row>
    <row r="20" spans="1:15" s="2" customFormat="1" ht="12">
      <c r="A20" s="46">
        <v>9</v>
      </c>
      <c r="B20" s="84" t="s">
        <v>54</v>
      </c>
      <c r="C20" s="36" t="s">
        <v>125</v>
      </c>
      <c r="D20" s="36" t="s">
        <v>56</v>
      </c>
      <c r="E20" s="36" t="s">
        <v>55</v>
      </c>
      <c r="F20" s="36" t="s">
        <v>58</v>
      </c>
      <c r="G20" s="36" t="s">
        <v>56</v>
      </c>
      <c r="H20" s="85" t="s">
        <v>133</v>
      </c>
      <c r="I20" s="91">
        <v>548996</v>
      </c>
      <c r="J20" s="76">
        <v>750271</v>
      </c>
      <c r="K20" s="92">
        <v>155084</v>
      </c>
      <c r="L20" s="98"/>
      <c r="M20" s="64"/>
      <c r="N20" s="64"/>
      <c r="O20" s="174"/>
    </row>
    <row r="21" spans="1:15" s="2" customFormat="1" ht="12">
      <c r="A21" s="46">
        <v>10</v>
      </c>
      <c r="B21" s="84" t="s">
        <v>54</v>
      </c>
      <c r="C21" s="36" t="s">
        <v>125</v>
      </c>
      <c r="D21" s="36" t="s">
        <v>56</v>
      </c>
      <c r="E21" s="36" t="s">
        <v>55</v>
      </c>
      <c r="F21" s="36" t="s">
        <v>58</v>
      </c>
      <c r="G21" s="36" t="s">
        <v>56</v>
      </c>
      <c r="H21" s="85" t="s">
        <v>134</v>
      </c>
      <c r="I21" s="91">
        <v>512780</v>
      </c>
      <c r="J21" s="76">
        <v>573692</v>
      </c>
      <c r="K21" s="92">
        <v>129832</v>
      </c>
      <c r="L21" s="98"/>
      <c r="M21" s="64"/>
      <c r="N21" s="64"/>
      <c r="O21" s="174"/>
    </row>
    <row r="22" spans="1:15" s="2" customFormat="1" ht="12">
      <c r="A22" s="46">
        <v>11</v>
      </c>
      <c r="B22" s="84" t="s">
        <v>54</v>
      </c>
      <c r="C22" s="36" t="s">
        <v>125</v>
      </c>
      <c r="D22" s="36" t="s">
        <v>56</v>
      </c>
      <c r="E22" s="36" t="s">
        <v>55</v>
      </c>
      <c r="F22" s="36" t="s">
        <v>58</v>
      </c>
      <c r="G22" s="36" t="s">
        <v>56</v>
      </c>
      <c r="H22" s="85" t="s">
        <v>110</v>
      </c>
      <c r="I22" s="91">
        <v>323630</v>
      </c>
      <c r="J22" s="76">
        <v>378140</v>
      </c>
      <c r="K22" s="92">
        <v>85323.97</v>
      </c>
      <c r="L22" s="98"/>
      <c r="M22" s="64"/>
      <c r="N22" s="64"/>
      <c r="O22" s="174"/>
    </row>
    <row r="23" spans="1:15" s="2" customFormat="1" ht="12">
      <c r="A23" s="46">
        <v>12</v>
      </c>
      <c r="B23" s="84" t="s">
        <v>54</v>
      </c>
      <c r="C23" s="36" t="s">
        <v>125</v>
      </c>
      <c r="D23" s="36" t="s">
        <v>56</v>
      </c>
      <c r="E23" s="36" t="s">
        <v>55</v>
      </c>
      <c r="F23" s="36" t="s">
        <v>58</v>
      </c>
      <c r="G23" s="36" t="s">
        <v>56</v>
      </c>
      <c r="H23" s="85" t="s">
        <v>135</v>
      </c>
      <c r="I23" s="91">
        <v>516364</v>
      </c>
      <c r="J23" s="76">
        <v>614094</v>
      </c>
      <c r="K23" s="92">
        <v>163359.13</v>
      </c>
      <c r="L23" s="98"/>
      <c r="M23" s="64"/>
      <c r="N23" s="64"/>
      <c r="O23" s="174"/>
    </row>
    <row r="24" spans="1:15" s="2" customFormat="1" ht="12">
      <c r="A24" s="46">
        <v>13</v>
      </c>
      <c r="B24" s="84" t="s">
        <v>54</v>
      </c>
      <c r="C24" s="36" t="s">
        <v>125</v>
      </c>
      <c r="D24" s="36" t="s">
        <v>56</v>
      </c>
      <c r="E24" s="36" t="s">
        <v>55</v>
      </c>
      <c r="F24" s="36" t="s">
        <v>58</v>
      </c>
      <c r="G24" s="36" t="s">
        <v>56</v>
      </c>
      <c r="H24" s="85" t="s">
        <v>76</v>
      </c>
      <c r="I24" s="91">
        <v>327212</v>
      </c>
      <c r="J24" s="76">
        <v>499802</v>
      </c>
      <c r="K24" s="92">
        <v>60932</v>
      </c>
      <c r="L24" s="98"/>
      <c r="M24" s="64"/>
      <c r="N24" s="64"/>
      <c r="O24" s="174"/>
    </row>
    <row r="25" spans="1:27" s="1" customFormat="1" ht="12">
      <c r="A25" s="46">
        <v>14</v>
      </c>
      <c r="B25" s="84" t="s">
        <v>54</v>
      </c>
      <c r="C25" s="36" t="s">
        <v>125</v>
      </c>
      <c r="D25" s="36" t="s">
        <v>56</v>
      </c>
      <c r="E25" s="36" t="s">
        <v>55</v>
      </c>
      <c r="F25" s="36" t="s">
        <v>58</v>
      </c>
      <c r="G25" s="36" t="s">
        <v>56</v>
      </c>
      <c r="H25" s="85" t="s">
        <v>136</v>
      </c>
      <c r="I25" s="91">
        <v>368238</v>
      </c>
      <c r="J25" s="76">
        <v>460792</v>
      </c>
      <c r="K25" s="92">
        <v>113280</v>
      </c>
      <c r="L25" s="98"/>
      <c r="M25" s="64"/>
      <c r="N25" s="64"/>
      <c r="O25" s="174"/>
      <c r="P25" s="2"/>
      <c r="Q25" s="2"/>
      <c r="R25" s="2"/>
      <c r="S25" s="2"/>
      <c r="T25" s="2"/>
      <c r="U25" s="2"/>
      <c r="V25" s="2"/>
      <c r="W25" s="2"/>
      <c r="X25" s="2"/>
      <c r="Y25" s="2"/>
      <c r="Z25" s="2"/>
      <c r="AA25" s="2"/>
    </row>
    <row r="26" spans="1:15" s="2" customFormat="1" ht="12">
      <c r="A26" s="46">
        <v>15</v>
      </c>
      <c r="B26" s="84" t="s">
        <v>54</v>
      </c>
      <c r="C26" s="36" t="s">
        <v>125</v>
      </c>
      <c r="D26" s="36" t="s">
        <v>56</v>
      </c>
      <c r="E26" s="36" t="s">
        <v>55</v>
      </c>
      <c r="F26" s="36" t="s">
        <v>58</v>
      </c>
      <c r="G26" s="36" t="s">
        <v>56</v>
      </c>
      <c r="H26" s="85" t="s">
        <v>137</v>
      </c>
      <c r="I26" s="91">
        <v>495302</v>
      </c>
      <c r="J26" s="76">
        <v>554662</v>
      </c>
      <c r="K26" s="92">
        <v>114049.05</v>
      </c>
      <c r="L26" s="98"/>
      <c r="M26" s="64"/>
      <c r="N26" s="64"/>
      <c r="O26" s="174"/>
    </row>
    <row r="27" spans="1:15" s="2" customFormat="1" ht="72">
      <c r="A27" s="46">
        <v>16</v>
      </c>
      <c r="B27" s="84" t="s">
        <v>54</v>
      </c>
      <c r="C27" s="36" t="s">
        <v>146</v>
      </c>
      <c r="D27" s="36" t="s">
        <v>56</v>
      </c>
      <c r="E27" s="36" t="s">
        <v>55</v>
      </c>
      <c r="F27" s="70" t="s">
        <v>61</v>
      </c>
      <c r="G27" s="70" t="s">
        <v>55</v>
      </c>
      <c r="H27" s="71" t="s">
        <v>62</v>
      </c>
      <c r="I27" s="72">
        <v>6847030</v>
      </c>
      <c r="J27" s="78">
        <v>8247030</v>
      </c>
      <c r="K27" s="73">
        <f>420315.63</f>
        <v>420315.63</v>
      </c>
      <c r="L27" s="100">
        <v>193500</v>
      </c>
      <c r="M27" s="53">
        <v>194120</v>
      </c>
      <c r="N27" s="53">
        <f>12267</f>
        <v>12267</v>
      </c>
      <c r="O27" s="165" t="s">
        <v>149</v>
      </c>
    </row>
    <row r="28" spans="1:35" s="1" customFormat="1" ht="132">
      <c r="A28" s="46">
        <v>17</v>
      </c>
      <c r="B28" s="84" t="s">
        <v>54</v>
      </c>
      <c r="C28" s="36" t="s">
        <v>53</v>
      </c>
      <c r="D28" s="36" t="s">
        <v>56</v>
      </c>
      <c r="E28" s="36" t="s">
        <v>55</v>
      </c>
      <c r="F28" s="36" t="s">
        <v>61</v>
      </c>
      <c r="G28" s="36" t="s">
        <v>55</v>
      </c>
      <c r="H28" s="85" t="s">
        <v>64</v>
      </c>
      <c r="I28" s="89">
        <v>538979</v>
      </c>
      <c r="J28" s="41">
        <v>545429</v>
      </c>
      <c r="K28" s="90">
        <v>101138.71</v>
      </c>
      <c r="L28" s="74">
        <v>420</v>
      </c>
      <c r="M28" s="42">
        <v>320</v>
      </c>
      <c r="N28" s="42">
        <v>40</v>
      </c>
      <c r="O28" s="163" t="s">
        <v>66</v>
      </c>
      <c r="P28" s="2"/>
      <c r="Q28" s="2"/>
      <c r="R28" s="2"/>
      <c r="S28" s="2"/>
      <c r="T28" s="2"/>
      <c r="U28" s="2"/>
      <c r="V28" s="2"/>
      <c r="W28" s="2"/>
      <c r="X28" s="2"/>
      <c r="Y28" s="2"/>
      <c r="Z28" s="2"/>
      <c r="AA28" s="2"/>
      <c r="AB28" s="2"/>
      <c r="AC28" s="2"/>
      <c r="AD28" s="2"/>
      <c r="AE28" s="2"/>
      <c r="AF28" s="2"/>
      <c r="AG28" s="2"/>
      <c r="AH28" s="2"/>
      <c r="AI28" s="2"/>
    </row>
    <row r="29" spans="1:37" s="1" customFormat="1" ht="72.75" thickBot="1">
      <c r="A29" s="79">
        <v>18</v>
      </c>
      <c r="B29" s="86" t="s">
        <v>54</v>
      </c>
      <c r="C29" s="87" t="s">
        <v>53</v>
      </c>
      <c r="D29" s="87" t="s">
        <v>56</v>
      </c>
      <c r="E29" s="87" t="s">
        <v>55</v>
      </c>
      <c r="F29" s="87" t="s">
        <v>58</v>
      </c>
      <c r="G29" s="87" t="s">
        <v>55</v>
      </c>
      <c r="H29" s="88" t="s">
        <v>62</v>
      </c>
      <c r="I29" s="95">
        <v>3927425</v>
      </c>
      <c r="J29" s="96">
        <v>3977425</v>
      </c>
      <c r="K29" s="97">
        <v>761989.18</v>
      </c>
      <c r="L29" s="101">
        <v>6259</v>
      </c>
      <c r="M29" s="102">
        <v>7028</v>
      </c>
      <c r="N29" s="102">
        <v>2385</v>
      </c>
      <c r="O29" s="183" t="s">
        <v>65</v>
      </c>
      <c r="P29" s="2"/>
      <c r="Q29" s="2"/>
      <c r="R29" s="2"/>
      <c r="S29" s="2"/>
      <c r="T29" s="2"/>
      <c r="U29" s="2"/>
      <c r="V29" s="2"/>
      <c r="W29" s="2"/>
      <c r="X29" s="2"/>
      <c r="Y29" s="2"/>
      <c r="Z29" s="2"/>
      <c r="AA29" s="2"/>
      <c r="AB29" s="2"/>
      <c r="AC29" s="2"/>
      <c r="AD29" s="2"/>
      <c r="AE29" s="2"/>
      <c r="AF29" s="2"/>
      <c r="AG29" s="2"/>
      <c r="AH29" s="2"/>
      <c r="AI29" s="2"/>
      <c r="AJ29" s="2"/>
      <c r="AK29" s="2"/>
    </row>
    <row r="30" spans="13:14" s="2" customFormat="1" ht="58.5" customHeight="1">
      <c r="M30" s="1"/>
      <c r="N30" s="1"/>
    </row>
    <row r="31" spans="1:15" ht="14.25">
      <c r="A31" s="16" t="s">
        <v>13</v>
      </c>
      <c r="B31" s="16"/>
      <c r="C31" s="16"/>
      <c r="D31" s="16"/>
      <c r="E31" s="16"/>
      <c r="F31" s="16"/>
      <c r="G31" s="16"/>
      <c r="H31" s="16"/>
      <c r="I31" s="16"/>
      <c r="J31" s="16"/>
      <c r="K31" s="16"/>
      <c r="L31" s="16"/>
      <c r="M31" s="28"/>
      <c r="N31" s="28"/>
      <c r="O31" s="1"/>
    </row>
    <row r="32" spans="1:15" ht="15" thickBot="1">
      <c r="A32" s="2"/>
      <c r="B32" s="2"/>
      <c r="C32" s="2"/>
      <c r="D32" s="2"/>
      <c r="E32" s="2"/>
      <c r="F32" s="2"/>
      <c r="G32" s="2"/>
      <c r="H32" s="2"/>
      <c r="I32" s="2"/>
      <c r="J32" s="2"/>
      <c r="K32" s="2"/>
      <c r="L32" s="2"/>
      <c r="M32" s="1"/>
      <c r="N32" s="1"/>
      <c r="O32" s="2"/>
    </row>
    <row r="33" spans="1:15" ht="15" thickBot="1">
      <c r="A33" s="220" t="s">
        <v>10</v>
      </c>
      <c r="B33" s="203"/>
      <c r="C33" s="203"/>
      <c r="D33" s="203"/>
      <c r="E33" s="203"/>
      <c r="F33" s="203"/>
      <c r="G33" s="203"/>
      <c r="H33" s="203"/>
      <c r="I33" s="203"/>
      <c r="J33" s="203"/>
      <c r="K33" s="203"/>
      <c r="L33" s="204"/>
      <c r="M33" s="28"/>
      <c r="N33" s="28"/>
      <c r="O33" s="2"/>
    </row>
    <row r="34" spans="1:15" ht="30.75" customHeight="1" thickBot="1">
      <c r="A34" s="199" t="s">
        <v>36</v>
      </c>
      <c r="B34" s="208" t="s">
        <v>42</v>
      </c>
      <c r="C34" s="206"/>
      <c r="D34" s="207"/>
      <c r="E34" s="208" t="s">
        <v>37</v>
      </c>
      <c r="F34" s="205"/>
      <c r="G34" s="205"/>
      <c r="H34" s="208" t="s">
        <v>38</v>
      </c>
      <c r="I34" s="205"/>
      <c r="J34" s="205"/>
      <c r="K34" s="205"/>
      <c r="L34" s="224"/>
      <c r="M34" s="28"/>
      <c r="N34" s="28"/>
      <c r="O34" s="2"/>
    </row>
    <row r="35" spans="1:15" ht="36.75" thickBot="1">
      <c r="A35" s="201"/>
      <c r="B35" s="3" t="s">
        <v>6</v>
      </c>
      <c r="C35" s="4" t="s">
        <v>7</v>
      </c>
      <c r="D35" s="5" t="s">
        <v>8</v>
      </c>
      <c r="E35" s="6" t="s">
        <v>46</v>
      </c>
      <c r="F35" s="7" t="s">
        <v>52</v>
      </c>
      <c r="G35" s="178" t="s">
        <v>8</v>
      </c>
      <c r="H35" s="6" t="s">
        <v>20</v>
      </c>
      <c r="I35" s="4" t="s">
        <v>21</v>
      </c>
      <c r="J35" s="4" t="s">
        <v>22</v>
      </c>
      <c r="K35" s="4" t="s">
        <v>23</v>
      </c>
      <c r="L35" s="5" t="s">
        <v>8</v>
      </c>
      <c r="M35" s="2"/>
      <c r="N35" s="2"/>
      <c r="O35" s="2"/>
    </row>
    <row r="36" spans="1:15" ht="14.25">
      <c r="A36" s="83" t="s">
        <v>143</v>
      </c>
      <c r="B36" s="34">
        <v>2206</v>
      </c>
      <c r="C36" s="32">
        <v>1750</v>
      </c>
      <c r="D36" s="33">
        <f>SUM(B36:C36)</f>
        <v>3956</v>
      </c>
      <c r="E36" s="60">
        <v>2000</v>
      </c>
      <c r="F36" s="32">
        <v>1956</v>
      </c>
      <c r="G36" s="49">
        <f>SUM(E36:F36)</f>
        <v>3956</v>
      </c>
      <c r="H36" s="34">
        <v>1500</v>
      </c>
      <c r="I36" s="32">
        <v>0</v>
      </c>
      <c r="J36" s="61">
        <v>0</v>
      </c>
      <c r="K36" s="32">
        <v>2456</v>
      </c>
      <c r="L36" s="33">
        <f>SUM(H36:K36)</f>
        <v>3956</v>
      </c>
      <c r="M36" s="2"/>
      <c r="N36" s="2"/>
      <c r="O36" s="2"/>
    </row>
    <row r="37" spans="1:15" ht="14.25">
      <c r="A37" s="48">
        <v>16</v>
      </c>
      <c r="B37" s="74">
        <f>6851</f>
        <v>6851</v>
      </c>
      <c r="C37" s="42">
        <f>5416</f>
        <v>5416</v>
      </c>
      <c r="D37" s="38">
        <f>SUM(B37:C37)</f>
        <v>12267</v>
      </c>
      <c r="E37" s="75">
        <f>4233</f>
        <v>4233</v>
      </c>
      <c r="F37" s="42">
        <f>8034</f>
        <v>8034</v>
      </c>
      <c r="G37" s="45">
        <f>SUM(E37:F37)</f>
        <v>12267</v>
      </c>
      <c r="H37" s="100">
        <f>826</f>
        <v>826</v>
      </c>
      <c r="I37" s="53">
        <f>45</f>
        <v>45</v>
      </c>
      <c r="J37" s="53">
        <f>45</f>
        <v>45</v>
      </c>
      <c r="K37" s="53">
        <f>11351</f>
        <v>11351</v>
      </c>
      <c r="L37" s="140">
        <f>SUM(H37:K37)</f>
        <v>12267</v>
      </c>
      <c r="M37" s="2"/>
      <c r="N37" s="2"/>
      <c r="O37" s="2"/>
    </row>
    <row r="38" spans="1:15" ht="15">
      <c r="A38" s="48">
        <v>17</v>
      </c>
      <c r="B38" s="190">
        <v>25</v>
      </c>
      <c r="C38" s="176">
        <v>15</v>
      </c>
      <c r="D38" s="191">
        <v>40</v>
      </c>
      <c r="E38" s="75">
        <v>40</v>
      </c>
      <c r="F38" s="42"/>
      <c r="G38" s="186">
        <v>40</v>
      </c>
      <c r="H38" s="144"/>
      <c r="I38" s="66"/>
      <c r="J38" s="47">
        <v>40</v>
      </c>
      <c r="K38" s="47"/>
      <c r="L38" s="38">
        <v>40</v>
      </c>
      <c r="M38" s="43"/>
      <c r="N38" s="44"/>
      <c r="O38" s="2"/>
    </row>
    <row r="39" spans="1:15" ht="15.75" thickBot="1">
      <c r="A39" s="189">
        <v>18</v>
      </c>
      <c r="B39" s="192">
        <v>1140</v>
      </c>
      <c r="C39" s="184">
        <v>1227</v>
      </c>
      <c r="D39" s="193">
        <f>SUM(B39:C39)</f>
        <v>2367</v>
      </c>
      <c r="E39" s="182"/>
      <c r="F39" s="102">
        <v>2367</v>
      </c>
      <c r="G39" s="187">
        <f>SUM(E39:F39)</f>
        <v>2367</v>
      </c>
      <c r="H39" s="188">
        <v>1562</v>
      </c>
      <c r="I39" s="185">
        <v>0</v>
      </c>
      <c r="J39" s="185">
        <v>1</v>
      </c>
      <c r="K39" s="185">
        <v>804</v>
      </c>
      <c r="L39" s="155">
        <f>SUM(H39:K39)</f>
        <v>2367</v>
      </c>
      <c r="M39" s="43"/>
      <c r="N39" s="44"/>
      <c r="O39" s="2"/>
    </row>
    <row r="40" spans="1:15" ht="14.25">
      <c r="A40" s="2"/>
      <c r="B40" s="2"/>
      <c r="C40" s="2"/>
      <c r="D40" s="2"/>
      <c r="E40" s="2"/>
      <c r="F40" s="67"/>
      <c r="G40" s="2"/>
      <c r="H40" s="2"/>
      <c r="I40" s="2"/>
      <c r="J40" s="2"/>
      <c r="K40" s="2"/>
      <c r="L40" s="2"/>
      <c r="M40" s="1"/>
      <c r="N40" s="1"/>
      <c r="O40" s="2"/>
    </row>
    <row r="41" spans="1:15" ht="14.25">
      <c r="A41" s="16" t="s">
        <v>14</v>
      </c>
      <c r="B41" s="16"/>
      <c r="C41" s="16"/>
      <c r="D41" s="16"/>
      <c r="E41" s="16"/>
      <c r="F41" s="16"/>
      <c r="G41" s="16"/>
      <c r="H41" s="16"/>
      <c r="I41" s="16"/>
      <c r="J41" s="16"/>
      <c r="K41" s="16"/>
      <c r="L41" s="16"/>
      <c r="M41" s="16"/>
      <c r="N41" s="16"/>
      <c r="O41" s="16"/>
    </row>
    <row r="42" spans="1:15" ht="15" thickBot="1">
      <c r="A42" s="2"/>
      <c r="B42" s="2"/>
      <c r="C42" s="2"/>
      <c r="D42" s="2"/>
      <c r="E42" s="2"/>
      <c r="F42" s="2"/>
      <c r="G42" s="2"/>
      <c r="H42" s="2"/>
      <c r="I42" s="2"/>
      <c r="J42" s="2"/>
      <c r="K42" s="2"/>
      <c r="L42" s="2"/>
      <c r="M42" s="2"/>
      <c r="N42" s="2"/>
      <c r="O42" s="2"/>
    </row>
    <row r="43" spans="1:15" ht="14.25">
      <c r="A43" s="26" t="s">
        <v>39</v>
      </c>
      <c r="B43" s="17"/>
      <c r="C43" s="17"/>
      <c r="D43" s="17"/>
      <c r="E43" s="17"/>
      <c r="F43" s="17"/>
      <c r="G43" s="17"/>
      <c r="H43" s="17"/>
      <c r="I43" s="17"/>
      <c r="J43" s="17"/>
      <c r="K43" s="17"/>
      <c r="L43" s="17"/>
      <c r="M43" s="17"/>
      <c r="N43" s="17"/>
      <c r="O43" s="18"/>
    </row>
    <row r="44" spans="1:15" ht="48" customHeight="1" thickBot="1">
      <c r="A44" s="217" t="s">
        <v>156</v>
      </c>
      <c r="B44" s="218"/>
      <c r="C44" s="218"/>
      <c r="D44" s="218"/>
      <c r="E44" s="218"/>
      <c r="F44" s="218"/>
      <c r="G44" s="218"/>
      <c r="H44" s="218"/>
      <c r="I44" s="218"/>
      <c r="J44" s="218"/>
      <c r="K44" s="218"/>
      <c r="L44" s="218"/>
      <c r="M44" s="218"/>
      <c r="N44" s="218"/>
      <c r="O44" s="219"/>
    </row>
    <row r="45" spans="1:15" ht="15" thickBot="1">
      <c r="A45" s="2"/>
      <c r="B45" s="2"/>
      <c r="C45" s="2"/>
      <c r="D45" s="2"/>
      <c r="E45" s="2"/>
      <c r="F45" s="2"/>
      <c r="G45" s="2"/>
      <c r="H45" s="2"/>
      <c r="I45" s="2"/>
      <c r="J45" s="2"/>
      <c r="K45" s="2"/>
      <c r="L45" s="2"/>
      <c r="M45" s="2"/>
      <c r="N45" s="2"/>
      <c r="O45" s="2"/>
    </row>
    <row r="46" spans="1:15" ht="14.25">
      <c r="A46" s="27" t="s">
        <v>40</v>
      </c>
      <c r="B46" s="19"/>
      <c r="C46" s="19"/>
      <c r="D46" s="19"/>
      <c r="E46" s="19"/>
      <c r="F46" s="19"/>
      <c r="G46" s="19"/>
      <c r="H46" s="19"/>
      <c r="I46" s="19"/>
      <c r="J46" s="19"/>
      <c r="K46" s="19"/>
      <c r="L46" s="19"/>
      <c r="M46" s="19"/>
      <c r="N46" s="19"/>
      <c r="O46" s="18"/>
    </row>
    <row r="47" spans="1:15" ht="34.5" customHeight="1" thickBot="1">
      <c r="A47" s="217" t="s">
        <v>153</v>
      </c>
      <c r="B47" s="218"/>
      <c r="C47" s="218"/>
      <c r="D47" s="218"/>
      <c r="E47" s="218"/>
      <c r="F47" s="218"/>
      <c r="G47" s="218"/>
      <c r="H47" s="218"/>
      <c r="I47" s="218"/>
      <c r="J47" s="218"/>
      <c r="K47" s="218"/>
      <c r="L47" s="218"/>
      <c r="M47" s="218"/>
      <c r="N47" s="218"/>
      <c r="O47" s="219"/>
    </row>
  </sheetData>
  <sheetProtection/>
  <mergeCells count="13">
    <mergeCell ref="A33:L33"/>
    <mergeCell ref="E34:G34"/>
    <mergeCell ref="H34:L34"/>
    <mergeCell ref="A47:O47"/>
    <mergeCell ref="A34:A35"/>
    <mergeCell ref="B34:D34"/>
    <mergeCell ref="A44:O44"/>
    <mergeCell ref="B4:O4"/>
    <mergeCell ref="B6:O6"/>
    <mergeCell ref="A10:A11"/>
    <mergeCell ref="B10:H10"/>
    <mergeCell ref="I10:K10"/>
    <mergeCell ref="L10:O10"/>
  </mergeCells>
  <dataValidations count="2">
    <dataValidation errorStyle="warning" type="whole" operator="equal" allowBlank="1" showInputMessage="1" showErrorMessage="1" errorTitle="Precaución" error="El total de la población beneficiada por edad debe ser igual al total de la población beneficiada por sexo" sqref="G36">
      <formula1>D36</formula1>
    </dataValidation>
    <dataValidation errorStyle="warning" type="whole" operator="equal" allowBlank="1" showInputMessage="1" showErrorMessage="1" errorTitle="Precaución" error="El total de la población beneficiada por edad debe ser igual al total de la población beneficiada por sexo" sqref="I37">
      <formula1>D37</formula1>
    </dataValidation>
  </dataValidations>
  <printOptions horizontalCentered="1"/>
  <pageMargins left="0" right="0" top="0.5905511811023623" bottom="0" header="0" footer="0"/>
  <pageSetup fitToHeight="10" horizontalDpi="600" verticalDpi="600" orientation="landscape" scale="68" r:id="rId1"/>
  <rowBreaks count="1" manualBreakCount="1">
    <brk id="40"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Juan José Flores Alvarez</dc:creator>
  <cp:keywords/>
  <dc:description/>
  <cp:lastModifiedBy>FamEP</cp:lastModifiedBy>
  <cp:lastPrinted>2015-05-14T18:14:50Z</cp:lastPrinted>
  <dcterms:created xsi:type="dcterms:W3CDTF">2014-01-22T14:40:17Z</dcterms:created>
  <dcterms:modified xsi:type="dcterms:W3CDTF">2015-05-15T04:22:45Z</dcterms:modified>
  <cp:category/>
  <cp:version/>
  <cp:contentType/>
  <cp:contentStatus/>
</cp:coreProperties>
</file>