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activeTab="2"/>
  </bookViews>
  <sheets>
    <sheet name="Rigidez presupuestaria" sheetId="1" r:id="rId1"/>
    <sheet name="Aportes constitucionales" sheetId="2" r:id="rId2"/>
    <sheet name="Asig Cump Acdos Paz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1">#REF!</definedName>
    <definedName name="a" localSheetId="0">#REF!</definedName>
    <definedName name="a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1">'Aportes constitucionales'!#REF!</definedName>
    <definedName name="Bodoque">'[1]Indic. '!$A$1</definedName>
    <definedName name="C.1" localSheetId="1">#REF!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<sst xmlns="http://schemas.openxmlformats.org/spreadsheetml/2006/main" count="92" uniqueCount="58">
  <si>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</si>
  <si>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</si>
  <si>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</si>
  <si>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</si>
  <si>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</si>
  <si>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</si>
  <si>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</si>
  <si>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</si>
  <si>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</si>
  <si>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</si>
  <si>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</si>
  <si>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</si>
  <si>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</si>
  <si>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</si>
  <si>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</si>
  <si>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</si>
  <si>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</si>
  <si>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</si>
  <si>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</si>
  <si>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</si>
  <si>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</si>
  <si>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</si>
  <si>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Aportes Institucionales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</si>
  <si>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</si>
  <si>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</si>
  <si>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</si>
  <si>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</si>
  <si>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</si>
  <si>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Aportes Constitucionales*</t>
  </si>
  <si>
    <t>Otros destinos específicos*</t>
  </si>
  <si>
    <t>Iva Paz*</t>
  </si>
  <si>
    <t xml:space="preserve"> </t>
  </si>
  <si>
    <t>Recomendado</t>
  </si>
  <si>
    <t>Variación</t>
  </si>
  <si>
    <t>(a)</t>
  </si>
  <si>
    <t>(b)</t>
  </si>
  <si>
    <t>(d)</t>
  </si>
  <si>
    <t>(c)</t>
  </si>
  <si>
    <t>(c-b)</t>
  </si>
  <si>
    <t>Municipalidades (10.%)</t>
  </si>
  <si>
    <t>Universidad de San Carlos de Guatemala (5%)</t>
  </si>
  <si>
    <t>Organismo Judicial (4%)</t>
  </si>
  <si>
    <t>Corte de Constitucionalidad (5%)</t>
  </si>
  <si>
    <t>Deporte Federado (1.50%)</t>
  </si>
  <si>
    <t>Deporte no Federado (0.75%)</t>
  </si>
  <si>
    <t>Educación Física, Recreación y Deportes (0.75%)</t>
  </si>
  <si>
    <t>%  2020</t>
  </si>
  <si>
    <t>ok</t>
  </si>
  <si>
    <t>PROYECTO Presupuesto Ciudadano 2021</t>
  </si>
  <si>
    <t>Presupuesto 2020 y Proyecto  2021</t>
  </si>
  <si>
    <t>2020 *</t>
  </si>
  <si>
    <t>Vigente 2020 *= Al  31-agosto-2020</t>
  </si>
  <si>
    <t>2020*</t>
  </si>
  <si>
    <t>%  2021</t>
  </si>
  <si>
    <t>** Vigente 2020*= Aprobado y sus ampliaciones.</t>
  </si>
  <si>
    <t>Vigente 2020*= Aprobado  y sus ampliaciones.</t>
  </si>
  <si>
    <t>Fuente: Ministerio de Finanzas Públicas. SICOIN.</t>
  </si>
  <si>
    <t>Nota: pueden existir diferencias por redondeo.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</si>
</sst>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5FFE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1" fillId="32" borderId="13" xfId="0" applyFont="1" applyFill="1" applyBorder="1" applyAlignment="1">
      <alignment/>
    </xf>
    <xf numFmtId="0" fontId="16" fillId="0" borderId="0" xfId="0" applyFont="1" applyAlignment="1">
      <alignment/>
    </xf>
    <xf numFmtId="4" fontId="3" fillId="32" borderId="14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right" vertical="justify"/>
    </xf>
    <xf numFmtId="176" fontId="11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5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10" fontId="0" fillId="32" borderId="15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172" fontId="0" fillId="0" borderId="18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61" fillId="0" borderId="0" xfId="0" applyFont="1" applyFill="1" applyAlignment="1">
      <alignment/>
    </xf>
    <xf numFmtId="4" fontId="0" fillId="32" borderId="11" xfId="0" applyNumberForma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0" fontId="10" fillId="36" borderId="13" xfId="0" applyNumberFormat="1" applyFont="1" applyFill="1" applyBorder="1" applyAlignment="1">
      <alignment horizontal="center"/>
    </xf>
    <xf numFmtId="49" fontId="10" fillId="36" borderId="13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76" fontId="12" fillId="37" borderId="10" xfId="0" applyNumberFormat="1" applyFont="1" applyFill="1" applyBorder="1" applyAlignment="1">
      <alignment/>
    </xf>
    <xf numFmtId="0" fontId="11" fillId="38" borderId="12" xfId="0" applyFont="1" applyFill="1" applyBorder="1" applyAlignment="1">
      <alignment/>
    </xf>
    <xf numFmtId="9" fontId="11" fillId="38" borderId="0" xfId="0" applyNumberFormat="1" applyFont="1" applyFill="1" applyBorder="1" applyAlignment="1">
      <alignment horizontal="left"/>
    </xf>
    <xf numFmtId="176" fontId="11" fillId="38" borderId="10" xfId="0" applyNumberFormat="1" applyFont="1" applyFill="1" applyBorder="1" applyAlignment="1">
      <alignment/>
    </xf>
    <xf numFmtId="10" fontId="11" fillId="38" borderId="0" xfId="0" applyNumberFormat="1" applyFont="1" applyFill="1" applyBorder="1" applyAlignment="1">
      <alignment horizontal="left"/>
    </xf>
    <xf numFmtId="0" fontId="11" fillId="38" borderId="19" xfId="0" applyFont="1" applyFill="1" applyBorder="1" applyAlignment="1">
      <alignment/>
    </xf>
    <xf numFmtId="10" fontId="11" fillId="38" borderId="20" xfId="0" applyNumberFormat="1" applyFont="1" applyFill="1" applyBorder="1" applyAlignment="1">
      <alignment horizontal="left"/>
    </xf>
    <xf numFmtId="176" fontId="11" fillId="38" borderId="11" xfId="0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176" fontId="5" fillId="37" borderId="15" xfId="0" applyNumberFormat="1" applyFont="1" applyFill="1" applyBorder="1" applyAlignment="1">
      <alignment/>
    </xf>
    <xf numFmtId="175" fontId="5" fillId="37" borderId="15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/>
    </xf>
    <xf numFmtId="176" fontId="3" fillId="38" borderId="15" xfId="0" applyNumberFormat="1" applyFont="1" applyFill="1" applyBorder="1" applyAlignment="1">
      <alignment/>
    </xf>
    <xf numFmtId="176" fontId="11" fillId="31" borderId="10" xfId="0" applyNumberFormat="1" applyFont="1" applyFill="1" applyBorder="1" applyAlignment="1">
      <alignment/>
    </xf>
    <xf numFmtId="176" fontId="11" fillId="31" borderId="11" xfId="0" applyNumberFormat="1" applyFont="1" applyFill="1" applyBorder="1" applyAlignment="1">
      <alignment/>
    </xf>
    <xf numFmtId="176" fontId="11" fillId="39" borderId="10" xfId="0" applyNumberFormat="1" applyFont="1" applyFill="1" applyBorder="1" applyAlignment="1">
      <alignment/>
    </xf>
    <xf numFmtId="176" fontId="11" fillId="39" borderId="11" xfId="0" applyNumberFormat="1" applyFont="1" applyFill="1" applyBorder="1" applyAlignment="1">
      <alignment/>
    </xf>
    <xf numFmtId="176" fontId="11" fillId="32" borderId="12" xfId="0" applyNumberFormat="1" applyFont="1" applyFill="1" applyBorder="1" applyAlignment="1">
      <alignment/>
    </xf>
    <xf numFmtId="176" fontId="3" fillId="40" borderId="15" xfId="0" applyNumberFormat="1" applyFont="1" applyFill="1" applyBorder="1" applyAlignment="1">
      <alignment/>
    </xf>
    <xf numFmtId="175" fontId="0" fillId="40" borderId="15" xfId="0" applyNumberFormat="1" applyFill="1" applyBorder="1" applyAlignment="1">
      <alignment/>
    </xf>
    <xf numFmtId="175" fontId="3" fillId="40" borderId="15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18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17" fillId="36" borderId="17" xfId="0" applyFont="1" applyFill="1" applyBorder="1" applyAlignment="1">
      <alignment horizontal="left" vertical="center" indent="2"/>
    </xf>
    <xf numFmtId="0" fontId="17" fillId="36" borderId="15" xfId="0" applyFont="1" applyFill="1" applyBorder="1" applyAlignment="1">
      <alignment horizontal="left" vertical="center" indent="2"/>
    </xf>
    <xf numFmtId="0" fontId="18" fillId="36" borderId="14" xfId="0" applyFont="1" applyFill="1" applyBorder="1" applyAlignment="1">
      <alignment horizontal="left" indent="2"/>
    </xf>
    <xf numFmtId="0" fontId="9" fillId="36" borderId="1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de Presupuesto 2021,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-0.001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25"/>
          <c:y val="0.2525"/>
          <c:w val="0.63975"/>
          <c:h val="0.6335"/>
        </c:manualLayout>
      </c:layout>
      <c:doughnutChart>
        <c:varyColors val="1"/>
        <c:ser>
          <c:idx val="0"/>
          <c:order val="0"/>
          <c:tx>
            <c:v>Concepto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presupuestaria'!$F$12:$F$21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 y Proyecto 2021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0.00225"/>
          <c:y val="-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35"/>
          <c:w val="0.996"/>
          <c:h val="0.79275"/>
        </c:manualLayout>
      </c:layout>
      <c:barChart>
        <c:barDir val="bar"/>
        <c:grouping val="clustered"/>
        <c:varyColors val="0"/>
        <c:ser>
          <c:idx val="1"/>
          <c:order val="0"/>
          <c:tx>
            <c:v>Aprobado 2020</c:v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</c:ser>
        <c:ser>
          <c:idx val="3"/>
          <c:order val="1"/>
          <c:tx>
            <c:v>Vigente 2020*</c:v>
          </c:tx>
          <c:spPr>
            <a:solidFill>
              <a:srgbClr val="FF7C80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</c:ser>
        <c:ser>
          <c:idx val="5"/>
          <c:order val="2"/>
          <c:tx>
            <c:v>Recomendado 2021</c:v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presupuestaria'!$G$12:$G$21</c:f>
              <c:numCache/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205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0669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 y Proyecto 2021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Aportes Constitucionales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0.00125"/>
          <c:y val="0.0055"/>
        </c:manualLayout>
      </c:layout>
      <c:spPr>
        <a:noFill/>
        <a:ln w="3175">
          <a:noFill/>
        </a:ln>
      </c:spPr>
    </c:title>
    <c:view3D>
      <c:rotX val="15"/>
      <c:hPercent val="194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20325"/>
          <c:w val="0.9945"/>
          <c:h val="0.71375"/>
        </c:manualLayout>
      </c:layout>
      <c:bar3DChart>
        <c:barDir val="bar"/>
        <c:grouping val="clustered"/>
        <c:varyColors val="0"/>
        <c:ser>
          <c:idx val="0"/>
          <c:order val="0"/>
          <c:tx>
            <c:v>Aprobado 2020</c:v>
          </c:tx>
          <c:spPr>
            <a:solidFill>
              <a:srgbClr val="FAC09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  <c:shape val="box"/>
        </c:ser>
        <c:ser>
          <c:idx val="1"/>
          <c:order val="1"/>
          <c:tx>
            <c:v>Vigente 2020*</c:v>
          </c:tx>
          <c:spPr>
            <a:solidFill>
              <a:srgbClr val="66FF33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  <c:shape val="box"/>
        </c:ser>
        <c:ser>
          <c:idx val="2"/>
          <c:order val="2"/>
          <c:tx>
            <c:v>Recomendado 2021</c:v>
          </c:tx>
          <c:spPr>
            <a:solidFill>
              <a:srgbClr val="00B0F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  <c:shape val="box"/>
        </c:ser>
        <c:shape val="box"/>
        <c:axId val="31045827"/>
        <c:axId val="10976988"/>
      </c:bar3DChart>
      <c:catAx>
        <c:axId val="31045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</c:scaling>
        <c:axPos val="b"/>
        <c:majorGridlines>
          <c:spPr>
            <a:ln w="3175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0458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25400">
          <a:solidFill>
            <a:srgbClr val="99CC00"/>
          </a:solidFill>
        </a:ln>
      </c:spPr>
      <c:thickness val="0"/>
    </c:sideWall>
    <c:backWall>
      <c:spPr>
        <a:noFill/>
        <a:ln w="25400">
          <a:solidFill>
            <a:srgbClr val="99CC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 y Proyecto 2021,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2225"/>
          <c:y val="0.02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3825"/>
          <c:w val="0.972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2020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  <c:shape val="cylinder"/>
        </c:ser>
        <c:ser>
          <c:idx val="1"/>
          <c:order val="1"/>
          <c:tx>
            <c:v>Vigente 2020*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  <c:shape val="cylinder"/>
        </c:ser>
        <c:ser>
          <c:idx val="2"/>
          <c:order val="2"/>
          <c:tx>
            <c:v>Recomendado 2021</c:v>
          </c:tx>
          <c:spPr>
            <a:solidFill>
              <a:srgbClr val="66FF3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Paz'!$D$13:$D$18</c:f>
              <c:numCache/>
            </c:numRef>
          </c:val>
          <c:shape val="cylinder"/>
        </c:ser>
        <c:shape val="cylinder"/>
        <c:axId val="31684029"/>
        <c:axId val="16720806"/>
      </c:bar3DChart>
      <c:catAx>
        <c:axId val="316840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720806"/>
        <c:crosses val="autoZero"/>
        <c:auto val="1"/>
        <c:lblOffset val="100"/>
        <c:tickLblSkip val="1"/>
        <c:noMultiLvlLbl val="0"/>
      </c:catAx>
      <c:valAx>
        <c:axId val="16720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4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-0.00775</cdr:y>
    </cdr:from>
    <cdr:to>
      <cdr:x>-0.00325</cdr:x>
      <cdr:y>-0.002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0.922</cdr:y>
    </cdr:from>
    <cdr:to>
      <cdr:x>1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6067425"/>
          <a:ext cx="6619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porque se muestran en forma específica.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Nota. Pueden existir diferencias por redondeo.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0.9175</cdr:y>
    </cdr:from>
    <cdr:to>
      <cdr:x>0.67975</cdr:x>
      <cdr:y>0.9975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6753225"/>
          <a:ext cx="8639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2020*= Aprobado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y sus ampliaciones.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 No incluye municipalidades ni Consejos de Desarrollo porque se muestran específicamente sus asignaciones.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4</xdr:col>
      <xdr:colOff>180975</xdr:colOff>
      <xdr:row>66</xdr:row>
      <xdr:rowOff>95250</xdr:rowOff>
    </xdr:to>
    <xdr:graphicFrame>
      <xdr:nvGraphicFramePr>
        <xdr:cNvPr id="1" name="3 Gráfico"/>
        <xdr:cNvGraphicFramePr/>
      </xdr:nvGraphicFramePr>
      <xdr:xfrm>
        <a:off x="0" y="5372100"/>
        <a:ext cx="65151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</xdr:row>
      <xdr:rowOff>9525</xdr:rowOff>
    </xdr:from>
    <xdr:to>
      <xdr:col>25</xdr:col>
      <xdr:colOff>9525</xdr:colOff>
      <xdr:row>39</xdr:row>
      <xdr:rowOff>142875</xdr:rowOff>
    </xdr:to>
    <xdr:graphicFrame>
      <xdr:nvGraphicFramePr>
        <xdr:cNvPr id="2" name="3 Gráfico"/>
        <xdr:cNvGraphicFramePr/>
      </xdr:nvGraphicFramePr>
      <xdr:xfrm>
        <a:off x="10429875" y="266700"/>
        <a:ext cx="12630150" cy="736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0.98475</cdr:y>
    </cdr:from>
    <cdr:to>
      <cdr:x>0.5315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5200650"/>
          <a:ext cx="41529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2020*= Aprobado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sus ampliaciones.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180975</xdr:rowOff>
    </xdr:from>
    <xdr:to>
      <xdr:col>6</xdr:col>
      <xdr:colOff>428625</xdr:colOff>
      <xdr:row>57</xdr:row>
      <xdr:rowOff>47625</xdr:rowOff>
    </xdr:to>
    <xdr:graphicFrame>
      <xdr:nvGraphicFramePr>
        <xdr:cNvPr id="1" name="1 Gráfico"/>
        <xdr:cNvGraphicFramePr/>
      </xdr:nvGraphicFramePr>
      <xdr:xfrm>
        <a:off x="28575" y="5038725"/>
        <a:ext cx="7810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0.98625</cdr:y>
    </cdr:from>
    <cdr:to>
      <cdr:x>0.47775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9086850"/>
          <a:ext cx="5524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2020*=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Aprobado y sus ampliaciones.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20</xdr:col>
      <xdr:colOff>561975</xdr:colOff>
      <xdr:row>51</xdr:row>
      <xdr:rowOff>66675</xdr:rowOff>
    </xdr:to>
    <xdr:graphicFrame>
      <xdr:nvGraphicFramePr>
        <xdr:cNvPr id="1" name="1 Gráfico"/>
        <xdr:cNvGraphicFramePr/>
      </xdr:nvGraphicFramePr>
      <xdr:xfrm>
        <a:off x="7715250" y="0"/>
        <a:ext cx="11668125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8.00390625" style="0" customWidth="1"/>
    <col min="4" max="4" width="17.00390625" style="0" bestFit="1" customWidth="1"/>
    <col min="5" max="5" width="14.140625" style="0" customWidth="1"/>
    <col min="6" max="7" width="14.00390625" style="0" customWidth="1"/>
    <col min="8" max="8" width="14.28125" style="0" customWidth="1"/>
  </cols>
  <sheetData>
    <row r="1" spans="1:11" ht="20.25">
      <c r="A1" s="55" t="s">
        <v>48</v>
      </c>
      <c r="B1" s="56"/>
      <c r="C1" s="61" t="s">
        <v>47</v>
      </c>
      <c r="D1" s="18"/>
      <c r="E1" s="18"/>
      <c r="F1" s="18"/>
      <c r="G1" s="18"/>
      <c r="H1" s="18"/>
      <c r="I1" s="18"/>
      <c r="J1" s="18"/>
      <c r="K1" s="18"/>
    </row>
    <row r="2" spans="6:9" ht="12.75">
      <c r="F2" s="18"/>
      <c r="G2" s="18"/>
      <c r="H2" s="18"/>
      <c r="I2" s="18"/>
    </row>
    <row r="3" spans="1:9" ht="12.75">
      <c r="A3" s="15" t="s">
        <v>27</v>
      </c>
      <c r="D3" s="16"/>
      <c r="E3" s="16"/>
      <c r="F3" s="18"/>
      <c r="G3" s="18"/>
      <c r="H3" s="18"/>
      <c r="I3" s="18"/>
    </row>
    <row r="4" spans="1:9" ht="12.75">
      <c r="A4" s="1" t="s">
        <v>15</v>
      </c>
      <c r="D4" s="16"/>
      <c r="E4" s="16"/>
      <c r="F4" s="18"/>
      <c r="G4" s="18"/>
      <c r="H4" s="18"/>
      <c r="I4" s="18"/>
    </row>
    <row r="5" spans="1:2" ht="12.75">
      <c r="A5" s="3"/>
      <c r="B5" s="17"/>
    </row>
    <row r="6" spans="1:8" ht="15.75">
      <c r="A6" s="79"/>
      <c r="B6" s="63" t="s">
        <v>34</v>
      </c>
      <c r="C6" s="63"/>
      <c r="D6" s="63" t="s">
        <v>35</v>
      </c>
      <c r="E6" s="63"/>
      <c r="F6" s="64" t="s">
        <v>37</v>
      </c>
      <c r="G6" s="64"/>
      <c r="H6" s="65" t="s">
        <v>36</v>
      </c>
    </row>
    <row r="7" spans="1:10" ht="15">
      <c r="A7" s="80"/>
      <c r="B7" s="81" t="s">
        <v>1</v>
      </c>
      <c r="C7" s="81" t="s">
        <v>1</v>
      </c>
      <c r="D7" s="81" t="s">
        <v>16</v>
      </c>
      <c r="E7" s="81" t="s">
        <v>16</v>
      </c>
      <c r="F7" s="81" t="s">
        <v>32</v>
      </c>
      <c r="G7" s="81" t="s">
        <v>32</v>
      </c>
      <c r="H7" s="81" t="s">
        <v>33</v>
      </c>
      <c r="J7" s="33"/>
    </row>
    <row r="8" spans="1:8" ht="15">
      <c r="A8" s="82" t="s">
        <v>17</v>
      </c>
      <c r="B8" s="83">
        <v>2020</v>
      </c>
      <c r="C8" s="84" t="s">
        <v>46</v>
      </c>
      <c r="D8" s="83" t="s">
        <v>52</v>
      </c>
      <c r="E8" s="84" t="s">
        <v>46</v>
      </c>
      <c r="F8" s="83">
        <v>2021</v>
      </c>
      <c r="G8" s="84" t="s">
        <v>53</v>
      </c>
      <c r="H8" s="83" t="s">
        <v>38</v>
      </c>
    </row>
    <row r="9" spans="1:8" ht="15">
      <c r="A9" s="2"/>
      <c r="B9" s="4"/>
      <c r="C9" s="35"/>
      <c r="D9" s="59"/>
      <c r="E9" s="60"/>
      <c r="F9" s="60"/>
      <c r="G9" s="41"/>
      <c r="H9" s="42"/>
    </row>
    <row r="10" spans="1:8" ht="15">
      <c r="A10" s="85" t="s">
        <v>3</v>
      </c>
      <c r="B10" s="86">
        <f>SUM(B12:B21)</f>
        <v>58332.892640000005</v>
      </c>
      <c r="C10" s="87">
        <f aca="true" t="shared" si="0" ref="C10:H10">SUM(C12:C21)</f>
        <v>1.0000000000000002</v>
      </c>
      <c r="D10" s="86">
        <f>SUM(D12:D21)</f>
        <v>59259.740181</v>
      </c>
      <c r="E10" s="87">
        <f t="shared" si="0"/>
        <v>1</v>
      </c>
      <c r="F10" s="86">
        <f t="shared" si="0"/>
        <v>56606.070608999995</v>
      </c>
      <c r="G10" s="87">
        <f t="shared" si="0"/>
        <v>1.0000000000000002</v>
      </c>
      <c r="H10" s="86">
        <f t="shared" si="0"/>
        <v>-2653.6695720000016</v>
      </c>
    </row>
    <row r="11" spans="1:10" ht="15">
      <c r="A11" s="2"/>
      <c r="B11" s="45"/>
      <c r="C11" s="37"/>
      <c r="D11" s="45"/>
      <c r="E11" s="34"/>
      <c r="F11" s="45"/>
      <c r="G11" s="34"/>
      <c r="H11" s="45"/>
      <c r="J11" s="21"/>
    </row>
    <row r="12" spans="1:10" ht="15">
      <c r="A12" s="14" t="s">
        <v>19</v>
      </c>
      <c r="B12" s="46">
        <v>21816.988891</v>
      </c>
      <c r="C12" s="38">
        <f aca="true" t="shared" si="1" ref="C12:C21">+B12/$B$10</f>
        <v>0.3740083493826203</v>
      </c>
      <c r="D12" s="46">
        <v>22831.124477</v>
      </c>
      <c r="E12" s="38">
        <f aca="true" t="shared" si="2" ref="E12:E21">+D12/$D$10</f>
        <v>0.3852720988527076</v>
      </c>
      <c r="F12" s="46">
        <v>24175.741024</v>
      </c>
      <c r="G12" s="39">
        <f aca="true" t="shared" si="3" ref="G12:G21">+F12/$F$10</f>
        <v>0.4270874265587376</v>
      </c>
      <c r="H12" s="46">
        <f aca="true" t="shared" si="4" ref="H12:H21">+F12-D12</f>
        <v>1344.6165469999978</v>
      </c>
      <c r="I12" s="18"/>
      <c r="J12" s="22"/>
    </row>
    <row r="13" spans="1:10" ht="15">
      <c r="A13" s="30" t="s">
        <v>22</v>
      </c>
      <c r="B13" s="95">
        <v>7405.2</v>
      </c>
      <c r="C13" s="96">
        <f t="shared" si="1"/>
        <v>0.12694724476807634</v>
      </c>
      <c r="D13" s="95">
        <f>11705.067575-4395.658575</f>
        <v>7309.408999999999</v>
      </c>
      <c r="E13" s="96">
        <f t="shared" si="2"/>
        <v>0.12334527585970684</v>
      </c>
      <c r="F13" s="95">
        <f>11429.109-4470.1</f>
        <v>6959.009</v>
      </c>
      <c r="G13" s="97">
        <f t="shared" si="3"/>
        <v>0.12293750343613434</v>
      </c>
      <c r="H13" s="46">
        <f t="shared" si="4"/>
        <v>-350.3999999999987</v>
      </c>
      <c r="I13" s="23"/>
      <c r="J13" s="22"/>
    </row>
    <row r="14" spans="1:10" ht="15">
      <c r="A14" s="88" t="s">
        <v>4</v>
      </c>
      <c r="B14" s="95">
        <v>7619.872</v>
      </c>
      <c r="C14" s="96">
        <f t="shared" si="1"/>
        <v>0.13062736399900227</v>
      </c>
      <c r="D14" s="95">
        <v>7619.872</v>
      </c>
      <c r="E14" s="96">
        <f t="shared" si="2"/>
        <v>0.12858429646715025</v>
      </c>
      <c r="F14" s="95">
        <v>6854.107</v>
      </c>
      <c r="G14" s="97">
        <f t="shared" si="3"/>
        <v>0.12108430997346496</v>
      </c>
      <c r="H14" s="89">
        <f t="shared" si="4"/>
        <v>-765.7650000000003</v>
      </c>
      <c r="I14" s="18"/>
      <c r="J14" s="22"/>
    </row>
    <row r="15" spans="1:10" ht="15">
      <c r="A15" s="88" t="s">
        <v>30</v>
      </c>
      <c r="B15" s="95">
        <v>5929.549666</v>
      </c>
      <c r="C15" s="96">
        <f t="shared" si="1"/>
        <v>0.10165019078676704</v>
      </c>
      <c r="D15" s="95">
        <f>(12271768521-2589158000-3883738000)/1000000</f>
        <v>5798.872521</v>
      </c>
      <c r="E15" s="96">
        <f t="shared" si="2"/>
        <v>0.09785517964284374</v>
      </c>
      <c r="F15" s="95">
        <f>12009.5-2401.9-3602.85</f>
        <v>6004.75</v>
      </c>
      <c r="G15" s="97">
        <f t="shared" si="3"/>
        <v>0.10607961187550234</v>
      </c>
      <c r="H15" s="89">
        <f t="shared" si="4"/>
        <v>205.87747899999977</v>
      </c>
      <c r="I15" s="18"/>
      <c r="J15" s="22"/>
    </row>
    <row r="16" spans="1:10" ht="15">
      <c r="A16" s="14" t="s">
        <v>23</v>
      </c>
      <c r="B16" s="46">
        <v>4395.658575</v>
      </c>
      <c r="C16" s="38">
        <f t="shared" si="1"/>
        <v>0.07535471628550461</v>
      </c>
      <c r="D16" s="46">
        <v>4395.658575</v>
      </c>
      <c r="E16" s="38">
        <f t="shared" si="2"/>
        <v>0.07417613647265614</v>
      </c>
      <c r="F16" s="46">
        <v>4470.1</v>
      </c>
      <c r="G16" s="39">
        <f t="shared" si="3"/>
        <v>0.07896856206248104</v>
      </c>
      <c r="H16" s="46">
        <f t="shared" si="4"/>
        <v>74.44142499999998</v>
      </c>
      <c r="I16" s="18"/>
      <c r="J16" s="22"/>
    </row>
    <row r="17" spans="1:10" ht="15">
      <c r="A17" s="88" t="s">
        <v>28</v>
      </c>
      <c r="B17" s="46">
        <v>3811.896</v>
      </c>
      <c r="C17" s="38">
        <f t="shared" si="1"/>
        <v>0.06534728225334241</v>
      </c>
      <c r="D17" s="46">
        <f>(6936400000-3124504000)/1000000</f>
        <v>3811.896</v>
      </c>
      <c r="E17" s="38">
        <f t="shared" si="2"/>
        <v>0.06432522296515535</v>
      </c>
      <c r="F17" s="46">
        <f>5913.965-2663.949</f>
        <v>3250.016</v>
      </c>
      <c r="G17" s="39">
        <f t="shared" si="3"/>
        <v>0.05741461940450021</v>
      </c>
      <c r="H17" s="89">
        <f t="shared" si="4"/>
        <v>-561.8800000000001</v>
      </c>
      <c r="I17" s="18"/>
      <c r="J17" s="22"/>
    </row>
    <row r="18" spans="1:10" ht="15">
      <c r="A18" s="30" t="s">
        <v>24</v>
      </c>
      <c r="B18" s="46">
        <v>2637.057</v>
      </c>
      <c r="C18" s="38">
        <f t="shared" si="1"/>
        <v>0.04520703295608074</v>
      </c>
      <c r="D18" s="46">
        <v>2637.057</v>
      </c>
      <c r="E18" s="38">
        <f t="shared" si="2"/>
        <v>0.04449997573302725</v>
      </c>
      <c r="F18" s="46">
        <v>2437.133</v>
      </c>
      <c r="G18" s="39">
        <f t="shared" si="3"/>
        <v>0.04305426915841269</v>
      </c>
      <c r="H18" s="46">
        <f t="shared" si="4"/>
        <v>-199.92399999999998</v>
      </c>
      <c r="I18" s="18"/>
      <c r="J18" s="22"/>
    </row>
    <row r="19" spans="1:10" ht="15">
      <c r="A19" s="88" t="s">
        <v>29</v>
      </c>
      <c r="B19" s="95">
        <v>2213.836</v>
      </c>
      <c r="C19" s="96">
        <f t="shared" si="1"/>
        <v>0.03795176100150962</v>
      </c>
      <c r="D19" s="95">
        <f>(2853871913-47899000-611630000)/1000000</f>
        <v>2194.342913</v>
      </c>
      <c r="E19" s="96">
        <f t="shared" si="2"/>
        <v>0.037029236144095604</v>
      </c>
      <c r="F19" s="95">
        <f>2333.116-35.233-587.308</f>
        <v>1710.5749999999998</v>
      </c>
      <c r="G19" s="97">
        <f t="shared" si="3"/>
        <v>0.030218932026135542</v>
      </c>
      <c r="H19" s="89">
        <f t="shared" si="4"/>
        <v>-483.76791300000014</v>
      </c>
      <c r="I19" s="18"/>
      <c r="J19" s="22"/>
    </row>
    <row r="20" spans="1:10" ht="15">
      <c r="A20" s="30" t="s">
        <v>20</v>
      </c>
      <c r="B20" s="95">
        <v>1893.851</v>
      </c>
      <c r="C20" s="96">
        <f t="shared" si="1"/>
        <v>0.032466262417121236</v>
      </c>
      <c r="D20" s="95">
        <v>1893.851</v>
      </c>
      <c r="E20" s="96">
        <f t="shared" si="2"/>
        <v>0.03195847626424814</v>
      </c>
      <c r="F20" s="95">
        <v>589.670175</v>
      </c>
      <c r="G20" s="97">
        <f t="shared" si="3"/>
        <v>0.010417083691837218</v>
      </c>
      <c r="H20" s="46">
        <f t="shared" si="4"/>
        <v>-1304.1808250000001</v>
      </c>
      <c r="I20" s="18"/>
      <c r="J20" s="22"/>
    </row>
    <row r="21" spans="1:10" ht="15">
      <c r="A21" s="88" t="s">
        <v>21</v>
      </c>
      <c r="B21" s="46">
        <v>608.983508</v>
      </c>
      <c r="C21" s="38">
        <f t="shared" si="1"/>
        <v>0.010439796149975394</v>
      </c>
      <c r="D21" s="46">
        <v>767.656695</v>
      </c>
      <c r="E21" s="38">
        <f t="shared" si="2"/>
        <v>0.0129541015984091</v>
      </c>
      <c r="F21" s="46">
        <v>154.96941</v>
      </c>
      <c r="G21" s="39">
        <f t="shared" si="3"/>
        <v>0.0027376818127941367</v>
      </c>
      <c r="H21" s="89">
        <f t="shared" si="4"/>
        <v>-612.687285</v>
      </c>
      <c r="I21" s="18"/>
      <c r="J21" s="22"/>
    </row>
    <row r="22" spans="1:10" ht="15">
      <c r="A22" s="5"/>
      <c r="B22" s="62"/>
      <c r="C22" s="40"/>
      <c r="D22" s="27"/>
      <c r="E22" s="27"/>
      <c r="F22" s="27"/>
      <c r="G22" s="27"/>
      <c r="H22" s="27"/>
      <c r="I22" s="18"/>
      <c r="J22" s="22"/>
    </row>
    <row r="23" spans="1:10" ht="23.25" customHeight="1">
      <c r="A23" s="32" t="s">
        <v>25</v>
      </c>
      <c r="B23" s="32"/>
      <c r="C23" s="36"/>
      <c r="D23" s="31"/>
      <c r="E23" s="31"/>
      <c r="F23" s="18"/>
      <c r="G23" s="23"/>
      <c r="H23" s="18"/>
      <c r="I23" s="18"/>
      <c r="J23" s="18"/>
    </row>
    <row r="24" spans="1:8" ht="15">
      <c r="A24" s="32" t="s">
        <v>54</v>
      </c>
      <c r="B24" s="18"/>
      <c r="C24" s="18"/>
      <c r="D24" s="31"/>
      <c r="E24" s="31"/>
      <c r="F24" s="49"/>
      <c r="G24" s="18"/>
      <c r="H24" s="18"/>
    </row>
    <row r="25" spans="1:8" ht="15">
      <c r="A25" s="32" t="s">
        <v>57</v>
      </c>
      <c r="B25" s="18"/>
      <c r="C25" s="18"/>
      <c r="D25" s="31"/>
      <c r="E25" s="31"/>
      <c r="F25" s="49"/>
      <c r="G25" s="18"/>
      <c r="H25" s="18"/>
    </row>
    <row r="26" spans="1:6" ht="15.75">
      <c r="A26" s="6" t="s">
        <v>26</v>
      </c>
      <c r="F26" s="50"/>
    </row>
    <row r="27" ht="15">
      <c r="F27" s="50"/>
    </row>
    <row r="28" spans="6:9" ht="20.25">
      <c r="F28" s="50"/>
      <c r="I28" s="26"/>
    </row>
    <row r="29" ht="15">
      <c r="F29" s="50"/>
    </row>
    <row r="30" ht="15">
      <c r="F30" s="50"/>
    </row>
    <row r="31" ht="15">
      <c r="F31" s="50"/>
    </row>
    <row r="32" ht="15">
      <c r="F32" s="50"/>
    </row>
    <row r="33" ht="15">
      <c r="F33" s="51"/>
    </row>
    <row r="34" ht="15">
      <c r="F34" s="50"/>
    </row>
    <row r="35" ht="15">
      <c r="F35" s="50"/>
    </row>
    <row r="36" ht="15">
      <c r="F36" s="50"/>
    </row>
    <row r="37" ht="12.75">
      <c r="F37" s="5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6.00390625" style="0" customWidth="1"/>
    <col min="2" max="2" width="12.140625" style="0" customWidth="1"/>
    <col min="3" max="3" width="13.00390625" style="0" customWidth="1"/>
    <col min="4" max="4" width="13.28125" style="0" customWidth="1"/>
    <col min="5" max="5" width="14.7109375" style="0" customWidth="1"/>
    <col min="6" max="6" width="12.00390625" style="0" customWidth="1"/>
    <col min="7" max="8" width="15.28125" style="0" bestFit="1" customWidth="1"/>
    <col min="9" max="9" width="16.57421875" style="0" bestFit="1" customWidth="1"/>
  </cols>
  <sheetData>
    <row r="1" spans="1:10" ht="20.25">
      <c r="A1" s="53" t="s">
        <v>48</v>
      </c>
      <c r="B1" s="54"/>
      <c r="C1" s="58" t="s">
        <v>47</v>
      </c>
      <c r="D1" s="18"/>
      <c r="E1" s="18"/>
      <c r="F1" s="18"/>
      <c r="G1" s="43"/>
      <c r="H1" s="18"/>
      <c r="I1" s="18"/>
      <c r="J1" s="18"/>
    </row>
    <row r="2" spans="1:4" ht="18.75">
      <c r="A2" s="98"/>
      <c r="B2" s="98"/>
      <c r="C2" s="98"/>
      <c r="D2" s="24"/>
    </row>
    <row r="3" spans="1:6" ht="18.75">
      <c r="A3" s="98" t="s">
        <v>49</v>
      </c>
      <c r="B3" s="98"/>
      <c r="C3" s="98"/>
      <c r="D3" s="98"/>
      <c r="E3" s="98"/>
      <c r="F3" s="98"/>
    </row>
    <row r="4" spans="1:6" ht="18.75">
      <c r="A4" s="99" t="s">
        <v>0</v>
      </c>
      <c r="B4" s="99"/>
      <c r="C4" s="99"/>
      <c r="D4" s="99"/>
      <c r="E4" s="99"/>
      <c r="F4" s="99"/>
    </row>
    <row r="5" spans="1:6" ht="15.75">
      <c r="A5" s="100" t="s">
        <v>7</v>
      </c>
      <c r="B5" s="100"/>
      <c r="C5" s="100"/>
      <c r="D5" s="100"/>
      <c r="E5" s="100"/>
      <c r="F5" s="100"/>
    </row>
    <row r="6" spans="5:6" ht="12.75">
      <c r="E6" s="18"/>
      <c r="F6" s="18"/>
    </row>
    <row r="7" spans="1:6" ht="15.75">
      <c r="A7" s="101" t="s">
        <v>2</v>
      </c>
      <c r="B7" s="104" t="s">
        <v>18</v>
      </c>
      <c r="C7" s="63" t="s">
        <v>34</v>
      </c>
      <c r="D7" s="63" t="s">
        <v>35</v>
      </c>
      <c r="E7" s="64" t="s">
        <v>37</v>
      </c>
      <c r="F7" s="65" t="s">
        <v>36</v>
      </c>
    </row>
    <row r="8" spans="1:6" ht="15.75">
      <c r="A8" s="102"/>
      <c r="B8" s="105"/>
      <c r="C8" s="66" t="s">
        <v>1</v>
      </c>
      <c r="D8" s="66" t="s">
        <v>16</v>
      </c>
      <c r="E8" s="66" t="s">
        <v>32</v>
      </c>
      <c r="F8" s="66" t="s">
        <v>33</v>
      </c>
    </row>
    <row r="9" spans="1:6" ht="15.75">
      <c r="A9" s="103"/>
      <c r="B9" s="106"/>
      <c r="C9" s="67">
        <v>2020</v>
      </c>
      <c r="D9" s="67" t="s">
        <v>50</v>
      </c>
      <c r="E9" s="67">
        <v>2021</v>
      </c>
      <c r="F9" s="67" t="s">
        <v>38</v>
      </c>
    </row>
    <row r="10" spans="1:8" ht="15.75">
      <c r="A10" s="7"/>
      <c r="B10" s="10"/>
      <c r="C10" s="8"/>
      <c r="D10" s="25"/>
      <c r="E10" s="20"/>
      <c r="F10" s="20"/>
      <c r="G10" s="28"/>
      <c r="H10" s="1"/>
    </row>
    <row r="11" spans="1:8" ht="15.75">
      <c r="A11" s="68" t="s">
        <v>3</v>
      </c>
      <c r="B11" s="69"/>
      <c r="C11" s="70">
        <f>SUM(C13:C19)</f>
        <v>6936.400000000001</v>
      </c>
      <c r="D11" s="70">
        <f>SUM(D13:D19)</f>
        <v>6936.400000000001</v>
      </c>
      <c r="E11" s="70">
        <f>SUM(E13:E19)</f>
        <v>5914.000000000001</v>
      </c>
      <c r="F11" s="70">
        <f>SUM(F13:F19)</f>
        <v>-1022.3999999999999</v>
      </c>
      <c r="G11" s="47"/>
      <c r="H11" s="21"/>
    </row>
    <row r="12" spans="1:8" ht="15.75">
      <c r="A12" s="7"/>
      <c r="B12" s="10"/>
      <c r="C12" s="29"/>
      <c r="D12" s="29"/>
      <c r="E12" s="29"/>
      <c r="F12" s="29"/>
      <c r="G12" s="48"/>
      <c r="H12" s="21"/>
    </row>
    <row r="13" spans="1:8" ht="15.75">
      <c r="A13" s="71" t="s">
        <v>39</v>
      </c>
      <c r="B13" s="72">
        <v>0.1</v>
      </c>
      <c r="C13" s="73">
        <v>3124.5</v>
      </c>
      <c r="D13" s="73">
        <v>3124.5</v>
      </c>
      <c r="E13" s="90">
        <v>2663.9</v>
      </c>
      <c r="F13" s="73">
        <f aca="true" t="shared" si="0" ref="F13:F19">+E13-D13</f>
        <v>-460.5999999999999</v>
      </c>
      <c r="G13" s="48"/>
      <c r="H13" s="21"/>
    </row>
    <row r="14" spans="1:8" ht="15.75">
      <c r="A14" s="7" t="s">
        <v>40</v>
      </c>
      <c r="B14" s="11">
        <v>0.05</v>
      </c>
      <c r="C14" s="29">
        <v>1562.3</v>
      </c>
      <c r="D14" s="29">
        <v>1562.3</v>
      </c>
      <c r="E14" s="29">
        <v>1332</v>
      </c>
      <c r="F14" s="29">
        <f t="shared" si="0"/>
        <v>-230.29999999999995</v>
      </c>
      <c r="G14" s="48"/>
      <c r="H14" s="21"/>
    </row>
    <row r="15" spans="1:8" ht="15.75">
      <c r="A15" s="71" t="s">
        <v>41</v>
      </c>
      <c r="B15" s="72">
        <v>0.04</v>
      </c>
      <c r="C15" s="73">
        <v>1249.8</v>
      </c>
      <c r="D15" s="73">
        <v>1249.8</v>
      </c>
      <c r="E15" s="90">
        <v>1065.6</v>
      </c>
      <c r="F15" s="73">
        <f t="shared" si="0"/>
        <v>-184.20000000000005</v>
      </c>
      <c r="G15" s="48"/>
      <c r="H15" s="21"/>
    </row>
    <row r="16" spans="1:8" ht="15.75">
      <c r="A16" s="7" t="s">
        <v>42</v>
      </c>
      <c r="B16" s="12" t="s">
        <v>5</v>
      </c>
      <c r="C16" s="29">
        <v>62.5</v>
      </c>
      <c r="D16" s="29">
        <v>62.5</v>
      </c>
      <c r="E16" s="29">
        <v>53.3</v>
      </c>
      <c r="F16" s="29">
        <f t="shared" si="0"/>
        <v>-9.200000000000003</v>
      </c>
      <c r="G16" s="48"/>
      <c r="H16" s="21"/>
    </row>
    <row r="17" spans="1:8" ht="15.75">
      <c r="A17" s="71" t="s">
        <v>43</v>
      </c>
      <c r="B17" s="74">
        <v>0.015</v>
      </c>
      <c r="C17" s="73">
        <v>468.7</v>
      </c>
      <c r="D17" s="73">
        <v>468.7</v>
      </c>
      <c r="E17" s="90">
        <v>399.6</v>
      </c>
      <c r="F17" s="73">
        <f t="shared" si="0"/>
        <v>-69.09999999999997</v>
      </c>
      <c r="G17" s="48"/>
      <c r="H17" s="21"/>
    </row>
    <row r="18" spans="1:8" ht="15.75">
      <c r="A18" s="7" t="s">
        <v>44</v>
      </c>
      <c r="B18" s="13">
        <v>0.0075</v>
      </c>
      <c r="C18" s="29">
        <v>234.3</v>
      </c>
      <c r="D18" s="29">
        <v>234.3</v>
      </c>
      <c r="E18" s="29">
        <v>199.8</v>
      </c>
      <c r="F18" s="29">
        <f t="shared" si="0"/>
        <v>-34.5</v>
      </c>
      <c r="G18" s="48"/>
      <c r="H18" s="21"/>
    </row>
    <row r="19" spans="1:8" ht="15.75">
      <c r="A19" s="75" t="s">
        <v>45</v>
      </c>
      <c r="B19" s="76">
        <v>0.0075</v>
      </c>
      <c r="C19" s="77">
        <v>234.3</v>
      </c>
      <c r="D19" s="77">
        <v>234.3</v>
      </c>
      <c r="E19" s="91">
        <v>199.8</v>
      </c>
      <c r="F19" s="77">
        <f t="shared" si="0"/>
        <v>-34.5</v>
      </c>
      <c r="G19" s="48"/>
      <c r="H19" s="21"/>
    </row>
    <row r="20" spans="1:7" ht="15.75">
      <c r="A20" s="6" t="s">
        <v>51</v>
      </c>
      <c r="B20" s="9"/>
      <c r="C20" s="9"/>
      <c r="D20" s="9"/>
      <c r="G20" s="18"/>
    </row>
    <row r="21" spans="1:7" ht="15.75">
      <c r="A21" s="6" t="s">
        <v>57</v>
      </c>
      <c r="B21" s="9"/>
      <c r="C21" s="9"/>
      <c r="D21" s="9"/>
      <c r="G21" s="18"/>
    </row>
    <row r="22" spans="1:7" ht="15.75">
      <c r="A22" s="6" t="s">
        <v>26</v>
      </c>
      <c r="G22" s="18"/>
    </row>
    <row r="25" spans="1:2" ht="18.75">
      <c r="A25" s="98"/>
      <c r="B25" s="98"/>
    </row>
    <row r="26" ht="12.75">
      <c r="F26" s="17"/>
    </row>
    <row r="29" ht="12.75">
      <c r="F29" s="17"/>
    </row>
  </sheetData>
  <sheetProtection/>
  <mergeCells count="7">
    <mergeCell ref="A2:C2"/>
    <mergeCell ref="A25:B25"/>
    <mergeCell ref="A4:F4"/>
    <mergeCell ref="A5:F5"/>
    <mergeCell ref="A7:A9"/>
    <mergeCell ref="B7:B9"/>
    <mergeCell ref="A3:F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8.7109375" style="0" customWidth="1"/>
    <col min="2" max="3" width="15.57421875" style="0" customWidth="1"/>
    <col min="4" max="4" width="17.28125" style="0" customWidth="1"/>
    <col min="5" max="5" width="13.7109375" style="0" customWidth="1"/>
  </cols>
  <sheetData>
    <row r="1" spans="1:6" ht="20.25">
      <c r="A1" s="53" t="s">
        <v>48</v>
      </c>
      <c r="B1" s="54"/>
      <c r="C1" s="57" t="s">
        <v>47</v>
      </c>
      <c r="D1" s="18"/>
      <c r="E1" s="18"/>
      <c r="F1" s="44"/>
    </row>
    <row r="3" spans="1:5" ht="18.75">
      <c r="A3" s="98" t="s">
        <v>49</v>
      </c>
      <c r="B3" s="98"/>
      <c r="C3" s="98"/>
      <c r="D3" s="98"/>
      <c r="E3" s="98"/>
    </row>
    <row r="4" spans="1:5" ht="18.75">
      <c r="A4" s="98" t="s">
        <v>6</v>
      </c>
      <c r="B4" s="98"/>
      <c r="C4" s="98"/>
      <c r="D4" s="98"/>
      <c r="E4" s="98"/>
    </row>
    <row r="5" spans="1:5" ht="15.75">
      <c r="A5" s="100" t="s">
        <v>7</v>
      </c>
      <c r="B5" s="100"/>
      <c r="C5" s="100"/>
      <c r="D5" s="100"/>
      <c r="E5" s="100"/>
    </row>
    <row r="7" spans="1:5" ht="15.75">
      <c r="A7" s="107" t="s">
        <v>8</v>
      </c>
      <c r="B7" s="63" t="s">
        <v>34</v>
      </c>
      <c r="C7" s="63" t="s">
        <v>35</v>
      </c>
      <c r="D7" s="64" t="s">
        <v>37</v>
      </c>
      <c r="E7" s="65" t="s">
        <v>36</v>
      </c>
    </row>
    <row r="8" spans="1:5" ht="18.75">
      <c r="A8" s="108"/>
      <c r="B8" s="78" t="s">
        <v>1</v>
      </c>
      <c r="C8" s="78" t="s">
        <v>16</v>
      </c>
      <c r="D8" s="78" t="s">
        <v>32</v>
      </c>
      <c r="E8" s="66" t="s">
        <v>33</v>
      </c>
    </row>
    <row r="9" spans="1:5" ht="15.75">
      <c r="A9" s="109"/>
      <c r="B9" s="67">
        <v>2020</v>
      </c>
      <c r="C9" s="67" t="s">
        <v>52</v>
      </c>
      <c r="D9" s="67">
        <v>2021</v>
      </c>
      <c r="E9" s="67" t="s">
        <v>38</v>
      </c>
    </row>
    <row r="10" spans="1:5" ht="15.75">
      <c r="A10" s="7"/>
      <c r="B10" s="8"/>
      <c r="C10" s="7"/>
      <c r="D10" s="19"/>
      <c r="E10" s="20" t="s">
        <v>31</v>
      </c>
    </row>
    <row r="11" spans="1:6" ht="15.75">
      <c r="A11" s="68" t="s">
        <v>3</v>
      </c>
      <c r="B11" s="70">
        <f>SUM(B13:B18)</f>
        <v>44452.71749000001</v>
      </c>
      <c r="C11" s="70">
        <f>SUM(C13:C18)</f>
        <v>46689.34361612</v>
      </c>
      <c r="D11" s="70">
        <f>SUM(D13:D18)</f>
        <v>47499.717068000005</v>
      </c>
      <c r="E11" s="70">
        <f>SUM(E13:E18)</f>
        <v>810.3734518799979</v>
      </c>
      <c r="F11" s="47"/>
    </row>
    <row r="12" spans="1:6" ht="15.75">
      <c r="A12" s="7"/>
      <c r="B12" s="29"/>
      <c r="C12" s="29"/>
      <c r="D12" s="29"/>
      <c r="E12" s="29"/>
      <c r="F12" s="48"/>
    </row>
    <row r="13" spans="1:6" ht="15.75">
      <c r="A13" s="7" t="s">
        <v>10</v>
      </c>
      <c r="B13" s="29">
        <v>21333.378463</v>
      </c>
      <c r="C13" s="29">
        <v>22489.69977359</v>
      </c>
      <c r="D13" s="29">
        <f>(1122781475+22260666714)/1000000</f>
        <v>23383.448189</v>
      </c>
      <c r="E13" s="29">
        <f aca="true" t="shared" si="0" ref="E13:E18">+D13-C13</f>
        <v>893.7484154099984</v>
      </c>
      <c r="F13" s="48"/>
    </row>
    <row r="14" spans="1:6" ht="15.75">
      <c r="A14" s="71" t="s">
        <v>9</v>
      </c>
      <c r="B14" s="92">
        <v>13074.584648</v>
      </c>
      <c r="C14" s="92">
        <v>12939.54127753</v>
      </c>
      <c r="D14" s="92">
        <f>(9107530142+1315746491+643247797+805257342+1352266635+223733181+339435538)/1000000</f>
        <v>13787.217126</v>
      </c>
      <c r="E14" s="73">
        <f t="shared" si="0"/>
        <v>847.6758484700003</v>
      </c>
      <c r="F14" s="48"/>
    </row>
    <row r="15" spans="1:6" ht="15.75">
      <c r="A15" s="7" t="s">
        <v>12</v>
      </c>
      <c r="B15" s="29">
        <v>5362.845369</v>
      </c>
      <c r="C15" s="29">
        <v>6015.821528</v>
      </c>
      <c r="D15" s="29">
        <f>(4676709136+623754121+519055668+90774540)/1000000</f>
        <v>5910.293465</v>
      </c>
      <c r="E15" s="29">
        <f t="shared" si="0"/>
        <v>-105.52806300000066</v>
      </c>
      <c r="F15" s="48"/>
    </row>
    <row r="16" spans="1:6" ht="15.75">
      <c r="A16" s="71" t="s">
        <v>13</v>
      </c>
      <c r="B16" s="92">
        <v>2153.107</v>
      </c>
      <c r="C16" s="92">
        <v>2503.107</v>
      </c>
      <c r="D16" s="92">
        <f>(1919127000+113279000)/1000000</f>
        <v>2032.406</v>
      </c>
      <c r="E16" s="73">
        <f t="shared" si="0"/>
        <v>-470.701</v>
      </c>
      <c r="F16" s="48"/>
    </row>
    <row r="17" spans="1:6" ht="15.75">
      <c r="A17" s="7" t="s">
        <v>14</v>
      </c>
      <c r="B17" s="94">
        <v>1799.119</v>
      </c>
      <c r="C17" s="94">
        <v>2106.431027</v>
      </c>
      <c r="D17" s="94">
        <f>1748600000/1000000</f>
        <v>1748.6</v>
      </c>
      <c r="E17" s="29">
        <f t="shared" si="0"/>
        <v>-357.8310270000002</v>
      </c>
      <c r="F17" s="48"/>
    </row>
    <row r="18" spans="1:6" ht="15.75">
      <c r="A18" s="75" t="s">
        <v>11</v>
      </c>
      <c r="B18" s="93">
        <v>729.68301</v>
      </c>
      <c r="C18" s="93">
        <v>634.74301</v>
      </c>
      <c r="D18" s="93">
        <v>637.752288</v>
      </c>
      <c r="E18" s="77">
        <f t="shared" si="0"/>
        <v>3.009277999999995</v>
      </c>
      <c r="F18" s="48"/>
    </row>
    <row r="19" spans="1:3" ht="15.75">
      <c r="A19" s="6" t="s">
        <v>55</v>
      </c>
      <c r="B19" s="9"/>
      <c r="C19" s="9"/>
    </row>
    <row r="20" spans="1:3" ht="15.75">
      <c r="A20" s="6" t="s">
        <v>57</v>
      </c>
      <c r="B20" s="9"/>
      <c r="C20" s="9"/>
    </row>
    <row r="21" spans="1:3" ht="15.75">
      <c r="A21" s="6" t="s">
        <v>56</v>
      </c>
      <c r="B21" s="9"/>
      <c r="C21" s="9"/>
    </row>
  </sheetData>
  <sheetProtection/>
  <mergeCells count="4">
    <mergeCell ref="A3:E3"/>
    <mergeCell ref="A5:E5"/>
    <mergeCell ref="A7:A9"/>
    <mergeCell ref="A4:E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transpfis08</cp:lastModifiedBy>
  <cp:lastPrinted>2014-01-29T22:59:00Z</cp:lastPrinted>
  <dcterms:created xsi:type="dcterms:W3CDTF">2011-12-28T20:52:16Z</dcterms:created>
  <dcterms:modified xsi:type="dcterms:W3CDTF">2020-09-03T21:52:28Z</dcterms:modified>
  <cp:category/>
  <cp:version/>
  <cp:contentType/>
  <cp:contentStatus/>
</cp:coreProperties>
</file>