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Jose Castro\Desktop\EJERCICIO 2023\Informes cuatrimestrales de genero\Segundo cuatrimestre genero 2023\"/>
    </mc:Choice>
  </mc:AlternateContent>
  <xr:revisionPtr revIDLastSave="0" documentId="13_ncr:1_{A711F22A-1842-41EA-9C90-019BB7382EC0}" xr6:coauthVersionLast="47" xr6:coauthVersionMax="47" xr10:uidLastSave="{00000000-0000-0000-0000-000000000000}"/>
  <bookViews>
    <workbookView xWindow="12000" yWindow="0" windowWidth="12000" windowHeight="12900" xr2:uid="{00000000-000D-0000-FFFF-FFFF00000000}"/>
    <workbookView xWindow="-120" yWindow="-120" windowWidth="24240" windowHeight="13140" xr2:uid="{E102955A-958B-42F9-839F-C4084CAFE9E9}"/>
  </bookViews>
  <sheets>
    <sheet name="Enfoque de Género " sheetId="2" r:id="rId1"/>
  </sheets>
  <externalReferences>
    <externalReference r:id="rId2"/>
  </externalReferences>
  <definedNames>
    <definedName name="_xlnm._FilterDatabase" localSheetId="0" hidden="1">'Enfoque de Género '!$A$11:$V$439</definedName>
    <definedName name="_xlnm.Print_Area" localSheetId="0">'Enfoque de Género '!$A$1:$V$470</definedName>
    <definedName name="dmm">'[1]ORDENADO X NOMBRE'!$H$24:$J$54</definedName>
    <definedName name="salud">'[1]ORDENADO X NOMBRE'!$H$94:$J$111</definedName>
    <definedName name="sosea">'[1]ORDENADO X NOMBRE'!$H$56:$J$92</definedName>
    <definedName name="_xlnm.Print_Titles" localSheetId="0">'Enfoque de Género '!$1:$3</definedName>
  </definedNames>
  <calcPr calcId="191029"/>
</workbook>
</file>

<file path=xl/calcChain.xml><?xml version="1.0" encoding="utf-8"?>
<calcChain xmlns="http://schemas.openxmlformats.org/spreadsheetml/2006/main">
  <c r="A404" i="2" l="1"/>
  <c r="A405" i="2"/>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367" i="2"/>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358" i="2"/>
  <c r="A359" i="2" s="1"/>
  <c r="A360" i="2" s="1"/>
  <c r="A361" i="2" s="1"/>
  <c r="A362" i="2" s="1"/>
  <c r="A363" i="2" s="1"/>
  <c r="A323" i="2"/>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03" i="2"/>
  <c r="A304" i="2" s="1"/>
  <c r="A305" i="2" s="1"/>
  <c r="A306" i="2" s="1"/>
  <c r="A307" i="2" s="1"/>
  <c r="A308" i="2" s="1"/>
  <c r="A309" i="2" s="1"/>
  <c r="A310" i="2" s="1"/>
  <c r="A311" i="2" s="1"/>
  <c r="A312" i="2" s="1"/>
  <c r="A313" i="2" s="1"/>
  <c r="A314" i="2" s="1"/>
  <c r="A315" i="2" s="1"/>
  <c r="A316" i="2" s="1"/>
  <c r="A317" i="2" s="1"/>
  <c r="A318" i="2" s="1"/>
  <c r="A319" i="2" s="1"/>
  <c r="A288" i="2"/>
  <c r="A289" i="2" s="1"/>
  <c r="A290" i="2" s="1"/>
  <c r="A291" i="2" s="1"/>
  <c r="A292" i="2" s="1"/>
  <c r="A293" i="2" s="1"/>
  <c r="A294" i="2" s="1"/>
  <c r="A295" i="2" s="1"/>
  <c r="A296" i="2" s="1"/>
  <c r="A297" i="2" s="1"/>
  <c r="A298" i="2" s="1"/>
  <c r="A299" i="2" s="1"/>
  <c r="A276" i="2"/>
  <c r="A277" i="2" s="1"/>
  <c r="A278" i="2" s="1"/>
  <c r="A279" i="2" s="1"/>
  <c r="A280" i="2" s="1"/>
  <c r="A281" i="2" s="1"/>
  <c r="A282" i="2" s="1"/>
  <c r="A283" i="2" s="1"/>
  <c r="A284" i="2" s="1"/>
  <c r="A274" i="2"/>
  <c r="A246" i="2"/>
  <c r="A247" i="2"/>
  <c r="A248" i="2"/>
  <c r="A249" i="2"/>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20" i="2"/>
  <c r="A221" i="2" s="1"/>
  <c r="A222" i="2" s="1"/>
  <c r="A223" i="2" s="1"/>
  <c r="A224" i="2" s="1"/>
  <c r="A225" i="2" s="1"/>
  <c r="A226" i="2" s="1"/>
  <c r="A227" i="2" s="1"/>
  <c r="A228" i="2" s="1"/>
  <c r="A229" i="2" s="1"/>
  <c r="A230" i="2" s="1"/>
  <c r="A231" i="2" s="1"/>
  <c r="A232" i="2" s="1"/>
  <c r="A233" i="2" s="1"/>
  <c r="A234" i="2" s="1"/>
  <c r="A235" i="2" s="1"/>
  <c r="A236" i="2" s="1"/>
  <c r="A237" i="2" s="1"/>
  <c r="A238" i="2" s="1"/>
  <c r="A239" i="2" s="1"/>
  <c r="A193" i="2"/>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157" i="2"/>
  <c r="A158" i="2"/>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14" i="2"/>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05" i="2"/>
  <c r="A106" i="2"/>
  <c r="A107" i="2" s="1"/>
  <c r="A108" i="2" s="1"/>
  <c r="A109" i="2" s="1"/>
  <c r="A110" i="2" s="1"/>
  <c r="A75" i="2"/>
  <c r="A76" i="2"/>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T437" i="2"/>
  <c r="Q437" i="2"/>
  <c r="R437" i="2"/>
  <c r="S437" i="2"/>
  <c r="T428" i="2"/>
  <c r="Q428" i="2"/>
  <c r="R428" i="2"/>
  <c r="S428" i="2"/>
  <c r="T401" i="2"/>
  <c r="Q401" i="2"/>
  <c r="R401" i="2"/>
  <c r="S401" i="2"/>
  <c r="T364" i="2"/>
  <c r="Q364" i="2"/>
  <c r="R364" i="2"/>
  <c r="S364" i="2"/>
  <c r="T355" i="2"/>
  <c r="Q355" i="2"/>
  <c r="R355" i="2"/>
  <c r="S355" i="2"/>
  <c r="T320" i="2"/>
  <c r="Q320" i="2"/>
  <c r="R320" i="2"/>
  <c r="S320" i="2"/>
  <c r="P320" i="2"/>
  <c r="T300" i="2"/>
  <c r="Q300" i="2"/>
  <c r="R300" i="2"/>
  <c r="S300" i="2"/>
  <c r="T285" i="2"/>
  <c r="Q285" i="2"/>
  <c r="R285" i="2"/>
  <c r="S285" i="2"/>
  <c r="T273" i="2"/>
  <c r="Q273" i="2"/>
  <c r="R273" i="2"/>
  <c r="S273" i="2"/>
  <c r="P273" i="2"/>
  <c r="T243" i="2"/>
  <c r="Q243" i="2"/>
  <c r="R243" i="2"/>
  <c r="S243" i="2"/>
  <c r="T240" i="2"/>
  <c r="Q240" i="2"/>
  <c r="T217" i="2"/>
  <c r="Q217" i="2"/>
  <c r="T190" i="2"/>
  <c r="Q190" i="2"/>
  <c r="R190" i="2"/>
  <c r="S190" i="2"/>
  <c r="P190" i="2"/>
  <c r="Q155" i="2"/>
  <c r="S155" i="2"/>
  <c r="R155" i="2"/>
  <c r="T154" i="2"/>
  <c r="Q154" i="2"/>
  <c r="T111" i="2"/>
  <c r="Q111" i="2"/>
  <c r="T102" i="2"/>
  <c r="T72" i="2"/>
  <c r="S102" i="2"/>
  <c r="R102" i="2"/>
  <c r="Q102" i="2"/>
  <c r="Q436" i="2"/>
  <c r="Q435" i="2"/>
  <c r="Q434" i="2"/>
  <c r="Q433" i="2"/>
  <c r="Q432" i="2"/>
  <c r="Q431" i="2"/>
  <c r="Q430" i="2"/>
  <c r="Q429" i="2"/>
  <c r="Q427" i="2"/>
  <c r="Q426" i="2"/>
  <c r="Q425" i="2"/>
  <c r="Q424" i="2"/>
  <c r="Q423" i="2"/>
  <c r="Q422" i="2"/>
  <c r="Q421" i="2"/>
  <c r="Q420" i="2"/>
  <c r="Q419" i="2"/>
  <c r="Q418" i="2"/>
  <c r="Q417" i="2"/>
  <c r="Q416" i="2"/>
  <c r="Q415" i="2"/>
  <c r="Q414" i="2"/>
  <c r="Q413" i="2"/>
  <c r="Q412" i="2"/>
  <c r="Q411" i="2"/>
  <c r="Q410" i="2"/>
  <c r="Q409" i="2"/>
  <c r="Q408" i="2"/>
  <c r="Q407" i="2"/>
  <c r="Q406" i="2"/>
  <c r="Q405" i="2"/>
  <c r="Q404" i="2"/>
  <c r="Q403" i="2"/>
  <c r="Q402" i="2"/>
  <c r="Q400" i="2"/>
  <c r="Q399" i="2"/>
  <c r="Q398" i="2"/>
  <c r="Q397" i="2"/>
  <c r="Q396" i="2"/>
  <c r="Q395" i="2"/>
  <c r="Q394" i="2"/>
  <c r="Q393" i="2"/>
  <c r="Q392" i="2"/>
  <c r="Q391" i="2"/>
  <c r="Q390" i="2"/>
  <c r="Q389" i="2"/>
  <c r="Q388" i="2"/>
  <c r="Q387" i="2"/>
  <c r="Q386" i="2"/>
  <c r="Q385" i="2"/>
  <c r="Q384" i="2"/>
  <c r="Q383" i="2"/>
  <c r="Q382" i="2"/>
  <c r="Q381" i="2"/>
  <c r="Q380" i="2"/>
  <c r="Q379" i="2"/>
  <c r="Q378" i="2"/>
  <c r="Q377" i="2"/>
  <c r="Q376" i="2"/>
  <c r="Q375" i="2"/>
  <c r="Q374" i="2"/>
  <c r="Q373" i="2"/>
  <c r="Q372" i="2"/>
  <c r="Q371" i="2"/>
  <c r="Q370" i="2"/>
  <c r="Q369" i="2"/>
  <c r="Q368" i="2"/>
  <c r="Q367" i="2"/>
  <c r="Q366" i="2"/>
  <c r="Q365" i="2"/>
  <c r="Q363" i="2"/>
  <c r="Q362" i="2"/>
  <c r="Q361" i="2"/>
  <c r="Q360" i="2"/>
  <c r="Q359" i="2"/>
  <c r="Q358" i="2"/>
  <c r="Q357" i="2"/>
  <c r="Q356" i="2"/>
  <c r="Q354" i="2"/>
  <c r="Q353" i="2"/>
  <c r="Q352" i="2"/>
  <c r="Q351" i="2"/>
  <c r="Q350" i="2"/>
  <c r="Q349" i="2"/>
  <c r="Q348" i="2"/>
  <c r="Q347" i="2"/>
  <c r="Q346" i="2"/>
  <c r="Q345" i="2"/>
  <c r="Q344" i="2"/>
  <c r="Q343" i="2"/>
  <c r="Q342" i="2"/>
  <c r="Q341" i="2"/>
  <c r="Q340" i="2"/>
  <c r="Q339" i="2"/>
  <c r="Q338" i="2"/>
  <c r="Q337" i="2"/>
  <c r="Q336" i="2"/>
  <c r="Q335" i="2"/>
  <c r="Q334" i="2"/>
  <c r="Q333" i="2"/>
  <c r="Q332" i="2"/>
  <c r="Q331" i="2"/>
  <c r="Q330" i="2"/>
  <c r="Q329" i="2"/>
  <c r="Q328" i="2"/>
  <c r="Q327" i="2"/>
  <c r="Q326" i="2"/>
  <c r="Q325" i="2"/>
  <c r="Q324" i="2"/>
  <c r="Q323" i="2"/>
  <c r="Q322" i="2"/>
  <c r="Q321" i="2"/>
  <c r="Q319" i="2"/>
  <c r="Q318" i="2"/>
  <c r="Q317" i="2"/>
  <c r="Q316" i="2"/>
  <c r="Q315" i="2"/>
  <c r="Q314" i="2"/>
  <c r="Q313" i="2"/>
  <c r="Q312" i="2"/>
  <c r="Q311" i="2"/>
  <c r="Q310" i="2"/>
  <c r="Q309" i="2"/>
  <c r="Q308" i="2"/>
  <c r="Q307" i="2"/>
  <c r="Q306" i="2"/>
  <c r="Q305" i="2"/>
  <c r="Q304" i="2"/>
  <c r="Q303" i="2"/>
  <c r="Q302" i="2"/>
  <c r="Q301" i="2"/>
  <c r="Q299" i="2"/>
  <c r="Q298" i="2"/>
  <c r="Q297" i="2"/>
  <c r="Q296" i="2"/>
  <c r="Q295" i="2"/>
  <c r="Q294" i="2"/>
  <c r="Q293" i="2"/>
  <c r="Q292" i="2"/>
  <c r="Q291" i="2"/>
  <c r="Q290" i="2"/>
  <c r="Q289" i="2"/>
  <c r="Q288" i="2"/>
  <c r="Q287" i="2"/>
  <c r="Q286" i="2"/>
  <c r="Q284" i="2"/>
  <c r="Q283" i="2"/>
  <c r="Q282" i="2"/>
  <c r="Q281" i="2"/>
  <c r="Q280" i="2"/>
  <c r="Q279" i="2"/>
  <c r="Q278" i="2"/>
  <c r="Q277" i="2"/>
  <c r="Q276" i="2"/>
  <c r="Q275" i="2"/>
  <c r="Q274" i="2"/>
  <c r="Q272" i="2"/>
  <c r="Q271" i="2"/>
  <c r="Q270" i="2"/>
  <c r="Q269" i="2"/>
  <c r="Q268" i="2"/>
  <c r="Q267" i="2"/>
  <c r="Q266" i="2"/>
  <c r="Q265" i="2"/>
  <c r="Q264" i="2"/>
  <c r="Q263" i="2"/>
  <c r="Q262" i="2"/>
  <c r="Q261" i="2"/>
  <c r="Q260" i="2"/>
  <c r="Q259" i="2"/>
  <c r="Q258" i="2"/>
  <c r="Q257" i="2"/>
  <c r="Q256" i="2"/>
  <c r="Q255" i="2"/>
  <c r="Q254" i="2"/>
  <c r="Q253" i="2"/>
  <c r="Q252" i="2"/>
  <c r="Q251" i="2"/>
  <c r="Q250" i="2"/>
  <c r="Q249" i="2"/>
  <c r="Q248" i="2"/>
  <c r="Q247" i="2"/>
  <c r="Q246" i="2"/>
  <c r="Q245" i="2"/>
  <c r="Q244" i="2"/>
  <c r="Q242" i="2"/>
  <c r="Q241" i="2"/>
  <c r="Q239" i="2"/>
  <c r="Q238" i="2"/>
  <c r="Q237" i="2"/>
  <c r="Q236" i="2"/>
  <c r="Q235" i="2"/>
  <c r="Q234" i="2"/>
  <c r="Q233" i="2"/>
  <c r="Q232" i="2"/>
  <c r="Q231" i="2"/>
  <c r="Q230" i="2"/>
  <c r="Q229" i="2"/>
  <c r="Q228" i="2"/>
  <c r="Q227" i="2"/>
  <c r="Q226" i="2"/>
  <c r="Q225" i="2"/>
  <c r="Q224" i="2"/>
  <c r="Q223" i="2"/>
  <c r="Q222" i="2"/>
  <c r="Q221" i="2"/>
  <c r="Q220" i="2"/>
  <c r="Q219" i="2"/>
  <c r="Q218" i="2"/>
  <c r="Q216" i="2"/>
  <c r="Q215" i="2"/>
  <c r="Q214" i="2"/>
  <c r="Q213" i="2"/>
  <c r="Q212" i="2"/>
  <c r="Q211" i="2"/>
  <c r="Q210" i="2"/>
  <c r="Q209" i="2"/>
  <c r="Q208" i="2"/>
  <c r="Q207" i="2"/>
  <c r="Q206" i="2"/>
  <c r="Q205" i="2"/>
  <c r="Q204" i="2"/>
  <c r="Q203" i="2"/>
  <c r="Q202" i="2"/>
  <c r="Q201" i="2"/>
  <c r="Q200" i="2"/>
  <c r="Q199" i="2"/>
  <c r="Q198" i="2"/>
  <c r="Q197" i="2"/>
  <c r="Q196" i="2"/>
  <c r="Q195" i="2"/>
  <c r="Q194" i="2"/>
  <c r="Q193" i="2"/>
  <c r="Q192" i="2"/>
  <c r="Q191" i="2"/>
  <c r="Q189" i="2"/>
  <c r="Q188" i="2"/>
  <c r="Q187" i="2"/>
  <c r="Q186" i="2"/>
  <c r="Q185" i="2"/>
  <c r="Q184" i="2"/>
  <c r="Q183" i="2"/>
  <c r="Q182" i="2"/>
  <c r="Q181" i="2"/>
  <c r="Q180" i="2"/>
  <c r="Q179" i="2"/>
  <c r="Q178" i="2"/>
  <c r="Q177" i="2"/>
  <c r="Q176" i="2"/>
  <c r="Q175" i="2"/>
  <c r="Q174" i="2"/>
  <c r="Q173" i="2"/>
  <c r="Q172" i="2"/>
  <c r="Q171" i="2"/>
  <c r="Q170" i="2"/>
  <c r="Q169" i="2"/>
  <c r="Q168" i="2"/>
  <c r="Q167" i="2"/>
  <c r="Q166" i="2"/>
  <c r="Q165" i="2"/>
  <c r="Q164" i="2"/>
  <c r="Q163" i="2"/>
  <c r="Q162" i="2"/>
  <c r="Q161" i="2"/>
  <c r="Q160" i="2"/>
  <c r="Q159" i="2"/>
  <c r="Q158" i="2"/>
  <c r="Q157" i="2"/>
  <c r="Q156" i="2"/>
  <c r="Q153" i="2"/>
  <c r="Q152" i="2"/>
  <c r="Q151" i="2"/>
  <c r="Q150" i="2"/>
  <c r="Q149" i="2"/>
  <c r="Q148" i="2"/>
  <c r="Q147" i="2"/>
  <c r="Q146" i="2"/>
  <c r="Q145" i="2"/>
  <c r="Q144" i="2"/>
  <c r="Q143" i="2"/>
  <c r="Q142" i="2"/>
  <c r="Q141" i="2"/>
  <c r="Q140" i="2"/>
  <c r="Q139" i="2"/>
  <c r="Q138" i="2"/>
  <c r="Q137" i="2"/>
  <c r="Q136" i="2"/>
  <c r="Q135" i="2"/>
  <c r="Q134" i="2"/>
  <c r="Q133" i="2"/>
  <c r="Q132" i="2"/>
  <c r="Q131" i="2"/>
  <c r="Q130" i="2"/>
  <c r="Q129" i="2"/>
  <c r="Q128" i="2"/>
  <c r="Q127" i="2"/>
  <c r="Q126" i="2"/>
  <c r="Q125" i="2"/>
  <c r="Q124" i="2"/>
  <c r="Q123" i="2"/>
  <c r="Q122" i="2"/>
  <c r="Q121" i="2"/>
  <c r="Q120" i="2"/>
  <c r="Q119" i="2"/>
  <c r="Q118" i="2"/>
  <c r="Q117" i="2"/>
  <c r="Q116" i="2"/>
  <c r="Q115" i="2"/>
  <c r="Q114" i="2"/>
  <c r="Q113" i="2"/>
  <c r="Q112" i="2"/>
  <c r="Q110" i="2"/>
  <c r="Q109" i="2"/>
  <c r="Q108" i="2"/>
  <c r="Q107" i="2"/>
  <c r="Q106" i="2"/>
  <c r="Q105" i="2"/>
  <c r="Q104" i="2"/>
  <c r="Q103" i="2"/>
  <c r="Q101" i="2"/>
  <c r="Q100" i="2"/>
  <c r="Q99" i="2"/>
  <c r="Q98" i="2"/>
  <c r="Q97" i="2"/>
  <c r="Q96" i="2"/>
  <c r="Q95" i="2"/>
  <c r="Q94" i="2"/>
  <c r="Q93" i="2"/>
  <c r="Q92" i="2"/>
  <c r="Q91" i="2"/>
  <c r="Q90" i="2"/>
  <c r="Q89" i="2"/>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R343" i="2"/>
  <c r="S343" i="2"/>
  <c r="R344" i="2"/>
  <c r="S344" i="2"/>
  <c r="R317" i="2"/>
  <c r="S317" i="2"/>
  <c r="R318" i="2"/>
  <c r="S318" i="2"/>
  <c r="R301" i="2"/>
  <c r="S301" i="2"/>
  <c r="R302" i="2"/>
  <c r="S302" i="2"/>
  <c r="R269" i="2"/>
  <c r="S269" i="2"/>
  <c r="R270" i="2"/>
  <c r="S270" i="2"/>
  <c r="R271" i="2"/>
  <c r="S271" i="2"/>
  <c r="R253" i="2"/>
  <c r="S253" i="2"/>
  <c r="R254" i="2"/>
  <c r="S254" i="2"/>
  <c r="R255" i="2"/>
  <c r="S255" i="2"/>
  <c r="R256" i="2"/>
  <c r="S256" i="2"/>
  <c r="R257" i="2"/>
  <c r="S257" i="2"/>
  <c r="R258" i="2"/>
  <c r="S258" i="2"/>
  <c r="R259" i="2"/>
  <c r="S259" i="2"/>
  <c r="R260" i="2"/>
  <c r="S260" i="2"/>
  <c r="R261" i="2"/>
  <c r="S261" i="2"/>
  <c r="R262" i="2"/>
  <c r="S262" i="2"/>
  <c r="R263" i="2"/>
  <c r="S263" i="2"/>
  <c r="R264" i="2"/>
  <c r="S264" i="2"/>
  <c r="R265" i="2"/>
  <c r="S265" i="2"/>
  <c r="R266" i="2"/>
  <c r="S266" i="2"/>
  <c r="R267" i="2"/>
  <c r="S267" i="2"/>
  <c r="R268" i="2"/>
  <c r="S268" i="2"/>
  <c r="R225" i="2"/>
  <c r="S225" i="2"/>
  <c r="R226" i="2"/>
  <c r="S226" i="2"/>
  <c r="R227" i="2"/>
  <c r="S227" i="2"/>
  <c r="R228" i="2"/>
  <c r="S228" i="2"/>
  <c r="R229" i="2"/>
  <c r="S229" i="2"/>
  <c r="R230" i="2"/>
  <c r="S230" i="2"/>
  <c r="R231" i="2"/>
  <c r="S231" i="2"/>
  <c r="R232" i="2"/>
  <c r="S232" i="2"/>
  <c r="R233" i="2"/>
  <c r="S233" i="2"/>
  <c r="R234" i="2"/>
  <c r="S234" i="2"/>
  <c r="R235" i="2"/>
  <c r="S235" i="2"/>
  <c r="R236" i="2"/>
  <c r="S236" i="2"/>
  <c r="R237" i="2"/>
  <c r="S237" i="2"/>
  <c r="R220" i="2"/>
  <c r="S220" i="2"/>
  <c r="R221" i="2"/>
  <c r="S221" i="2"/>
  <c r="R222" i="2"/>
  <c r="S222" i="2"/>
  <c r="R223" i="2"/>
  <c r="S223" i="2"/>
  <c r="R224" i="2"/>
  <c r="S224" i="2"/>
  <c r="R200" i="2"/>
  <c r="S200" i="2"/>
  <c r="R201" i="2"/>
  <c r="S201" i="2"/>
  <c r="R202" i="2"/>
  <c r="S202" i="2"/>
  <c r="R203" i="2"/>
  <c r="S203" i="2"/>
  <c r="R204" i="2"/>
  <c r="S204" i="2"/>
  <c r="R205" i="2"/>
  <c r="S205" i="2"/>
  <c r="R206" i="2"/>
  <c r="S206" i="2"/>
  <c r="R207" i="2"/>
  <c r="S207" i="2"/>
  <c r="R208" i="2"/>
  <c r="S208" i="2"/>
  <c r="R209" i="2"/>
  <c r="S209" i="2"/>
  <c r="R210" i="2"/>
  <c r="S210" i="2"/>
  <c r="R187" i="2"/>
  <c r="S187" i="2"/>
  <c r="R126" i="2"/>
  <c r="S126" i="2"/>
  <c r="R127" i="2"/>
  <c r="S127" i="2"/>
  <c r="R36" i="2"/>
  <c r="S36" i="2"/>
  <c r="R37" i="2"/>
  <c r="S37" i="2"/>
  <c r="R38" i="2"/>
  <c r="S38" i="2"/>
  <c r="R39" i="2"/>
  <c r="S39" i="2"/>
  <c r="R40" i="2"/>
  <c r="S40" i="2"/>
  <c r="R41" i="2"/>
  <c r="S41" i="2"/>
  <c r="R33" i="2"/>
  <c r="S33" i="2"/>
  <c r="R34" i="2"/>
  <c r="S34" i="2"/>
  <c r="R35" i="2"/>
  <c r="S35" i="2"/>
  <c r="R21" i="2"/>
  <c r="S21" i="2"/>
  <c r="S411" i="2"/>
  <c r="R411" i="2"/>
  <c r="S410" i="2"/>
  <c r="R410" i="2"/>
  <c r="N320" i="2"/>
  <c r="R272" i="2"/>
  <c r="S272" i="2"/>
  <c r="S52" i="2"/>
  <c r="R52" i="2"/>
  <c r="S29" i="2"/>
  <c r="R29" i="2"/>
  <c r="S436" i="2"/>
  <c r="R436" i="2"/>
  <c r="S435" i="2"/>
  <c r="R435" i="2"/>
  <c r="S434" i="2"/>
  <c r="R434" i="2"/>
  <c r="S433" i="2"/>
  <c r="R433" i="2"/>
  <c r="S432" i="2"/>
  <c r="R432" i="2"/>
  <c r="S431" i="2"/>
  <c r="R431" i="2"/>
  <c r="S430" i="2"/>
  <c r="R430" i="2"/>
  <c r="S429" i="2"/>
  <c r="R429" i="2"/>
  <c r="S427" i="2"/>
  <c r="R427" i="2"/>
  <c r="S426" i="2"/>
  <c r="R426" i="2"/>
  <c r="S425" i="2"/>
  <c r="R425" i="2"/>
  <c r="S424" i="2"/>
  <c r="R424" i="2"/>
  <c r="S423" i="2"/>
  <c r="R423" i="2"/>
  <c r="S422" i="2"/>
  <c r="R422" i="2"/>
  <c r="S421" i="2"/>
  <c r="R421" i="2"/>
  <c r="S420" i="2"/>
  <c r="R420" i="2"/>
  <c r="S419" i="2"/>
  <c r="R419" i="2"/>
  <c r="S418" i="2"/>
  <c r="R418" i="2"/>
  <c r="S417" i="2"/>
  <c r="R417" i="2"/>
  <c r="S416" i="2"/>
  <c r="R416" i="2"/>
  <c r="S415" i="2"/>
  <c r="R415" i="2"/>
  <c r="S414" i="2"/>
  <c r="R414" i="2"/>
  <c r="S413" i="2"/>
  <c r="R413" i="2"/>
  <c r="S412" i="2"/>
  <c r="R412" i="2"/>
  <c r="S409" i="2"/>
  <c r="R409" i="2"/>
  <c r="S408" i="2"/>
  <c r="R408" i="2"/>
  <c r="S407" i="2"/>
  <c r="R407" i="2"/>
  <c r="S406" i="2"/>
  <c r="R406" i="2"/>
  <c r="S405" i="2"/>
  <c r="R405" i="2"/>
  <c r="S404" i="2"/>
  <c r="R404" i="2"/>
  <c r="S403" i="2"/>
  <c r="R403" i="2"/>
  <c r="S402" i="2"/>
  <c r="R402" i="2"/>
  <c r="S400" i="2"/>
  <c r="R400" i="2"/>
  <c r="S399" i="2"/>
  <c r="R399" i="2"/>
  <c r="S398" i="2"/>
  <c r="R398" i="2"/>
  <c r="S397" i="2"/>
  <c r="R397" i="2"/>
  <c r="S396" i="2"/>
  <c r="R396" i="2"/>
  <c r="S395" i="2"/>
  <c r="R395" i="2"/>
  <c r="S394" i="2"/>
  <c r="R394" i="2"/>
  <c r="S393" i="2"/>
  <c r="R393" i="2"/>
  <c r="S392" i="2"/>
  <c r="R392" i="2"/>
  <c r="S391" i="2"/>
  <c r="R391" i="2"/>
  <c r="S390" i="2"/>
  <c r="R390" i="2"/>
  <c r="S389" i="2"/>
  <c r="R389" i="2"/>
  <c r="S388" i="2"/>
  <c r="R388" i="2"/>
  <c r="S387" i="2"/>
  <c r="R387" i="2"/>
  <c r="S386" i="2"/>
  <c r="R386" i="2"/>
  <c r="S385" i="2"/>
  <c r="R385" i="2"/>
  <c r="S384" i="2"/>
  <c r="R384" i="2"/>
  <c r="S383" i="2"/>
  <c r="R383" i="2"/>
  <c r="S382" i="2"/>
  <c r="R382" i="2"/>
  <c r="S381" i="2"/>
  <c r="R381" i="2"/>
  <c r="S380" i="2"/>
  <c r="R380" i="2"/>
  <c r="S379" i="2"/>
  <c r="R379" i="2"/>
  <c r="S378" i="2"/>
  <c r="R378" i="2"/>
  <c r="S377" i="2"/>
  <c r="R377" i="2"/>
  <c r="S376" i="2"/>
  <c r="R376" i="2"/>
  <c r="S375" i="2"/>
  <c r="R375" i="2"/>
  <c r="S374" i="2"/>
  <c r="R374" i="2"/>
  <c r="S373" i="2"/>
  <c r="R373" i="2"/>
  <c r="S372" i="2"/>
  <c r="R372" i="2"/>
  <c r="S371" i="2"/>
  <c r="R371" i="2"/>
  <c r="S370" i="2"/>
  <c r="R370" i="2"/>
  <c r="S369" i="2"/>
  <c r="R369" i="2"/>
  <c r="S368" i="2"/>
  <c r="R368" i="2"/>
  <c r="S367" i="2"/>
  <c r="R367" i="2"/>
  <c r="S366" i="2"/>
  <c r="R366" i="2"/>
  <c r="S365" i="2"/>
  <c r="R365" i="2"/>
  <c r="R283" i="2"/>
  <c r="S283" i="2"/>
  <c r="T283" i="2"/>
  <c r="J459" i="2" l="1"/>
  <c r="D459" i="2"/>
  <c r="O428" i="2"/>
  <c r="P428" i="2"/>
  <c r="N428" i="2"/>
  <c r="O401" i="2"/>
  <c r="P401" i="2"/>
  <c r="N401" i="2"/>
  <c r="J460" i="2"/>
  <c r="T284" i="2" l="1"/>
  <c r="T282" i="2"/>
  <c r="T245" i="2"/>
  <c r="T244" i="2"/>
  <c r="T239" i="2"/>
  <c r="T71" i="2"/>
  <c r="O437" i="2"/>
  <c r="P437" i="2"/>
  <c r="N437" i="2"/>
  <c r="S219" i="2"/>
  <c r="R219" i="2"/>
  <c r="S153" i="2"/>
  <c r="R153" i="2"/>
  <c r="S152" i="2"/>
  <c r="R152" i="2"/>
  <c r="S151" i="2"/>
  <c r="R151" i="2"/>
  <c r="R148" i="2"/>
  <c r="S148" i="2"/>
  <c r="R149" i="2"/>
  <c r="S149" i="2"/>
  <c r="R150" i="2"/>
  <c r="S150" i="2"/>
  <c r="S100" i="2"/>
  <c r="R100" i="2"/>
  <c r="O102" i="2"/>
  <c r="N102" i="2"/>
  <c r="P355" i="2"/>
  <c r="R99" i="2"/>
  <c r="S99" i="2"/>
  <c r="R101" i="2"/>
  <c r="S101" i="2"/>
  <c r="R143" i="2"/>
  <c r="S143" i="2"/>
  <c r="R144" i="2"/>
  <c r="S144" i="2"/>
  <c r="R145" i="2"/>
  <c r="S145" i="2"/>
  <c r="R146" i="2"/>
  <c r="S146" i="2"/>
  <c r="R147" i="2"/>
  <c r="S147" i="2"/>
  <c r="R157" i="2"/>
  <c r="S157" i="2"/>
  <c r="R158" i="2"/>
  <c r="S158" i="2"/>
  <c r="R159" i="2"/>
  <c r="S159" i="2"/>
  <c r="R160" i="2"/>
  <c r="S160" i="2"/>
  <c r="R161" i="2"/>
  <c r="S161" i="2"/>
  <c r="R162" i="2"/>
  <c r="S162" i="2"/>
  <c r="R163" i="2"/>
  <c r="S163" i="2"/>
  <c r="R164" i="2"/>
  <c r="S164" i="2"/>
  <c r="R165" i="2"/>
  <c r="S165" i="2"/>
  <c r="R166" i="2"/>
  <c r="S166" i="2"/>
  <c r="R167" i="2"/>
  <c r="S167" i="2"/>
  <c r="R168" i="2"/>
  <c r="S168" i="2"/>
  <c r="R169" i="2"/>
  <c r="S169" i="2"/>
  <c r="R170" i="2"/>
  <c r="S170" i="2"/>
  <c r="R171" i="2"/>
  <c r="S171" i="2"/>
  <c r="R172" i="2"/>
  <c r="S172" i="2"/>
  <c r="R173" i="2"/>
  <c r="S173" i="2"/>
  <c r="R174" i="2"/>
  <c r="S174" i="2"/>
  <c r="R175" i="2"/>
  <c r="S175" i="2"/>
  <c r="R176" i="2"/>
  <c r="S176" i="2"/>
  <c r="R177" i="2"/>
  <c r="S177" i="2"/>
  <c r="R178" i="2"/>
  <c r="S178" i="2"/>
  <c r="R179" i="2"/>
  <c r="S179" i="2"/>
  <c r="R180" i="2"/>
  <c r="S180" i="2"/>
  <c r="R181" i="2"/>
  <c r="S181" i="2"/>
  <c r="R182" i="2"/>
  <c r="S182" i="2"/>
  <c r="R183" i="2"/>
  <c r="S183" i="2"/>
  <c r="R184" i="2"/>
  <c r="S184" i="2"/>
  <c r="R185" i="2"/>
  <c r="S185" i="2"/>
  <c r="R186" i="2"/>
  <c r="S186" i="2"/>
  <c r="R188" i="2"/>
  <c r="S188" i="2"/>
  <c r="R189" i="2"/>
  <c r="S189" i="2"/>
  <c r="S156" i="2"/>
  <c r="R156" i="2"/>
  <c r="S281" i="2"/>
  <c r="S282" i="2"/>
  <c r="S284" i="2"/>
  <c r="S280" i="2"/>
  <c r="R281" i="2"/>
  <c r="R282" i="2"/>
  <c r="R284" i="2"/>
  <c r="P285" i="2"/>
  <c r="P240" i="2"/>
  <c r="R457" i="2" l="1"/>
  <c r="N457" i="2"/>
  <c r="H457" i="2"/>
  <c r="G457" i="2"/>
  <c r="F457" i="2"/>
  <c r="E457" i="2"/>
  <c r="C457" i="2"/>
  <c r="B457" i="2"/>
  <c r="H447" i="2"/>
  <c r="R447" i="2"/>
  <c r="N447" i="2"/>
  <c r="G447" i="2"/>
  <c r="F447" i="2"/>
  <c r="E447" i="2"/>
  <c r="C447" i="2"/>
  <c r="B447" i="2"/>
  <c r="G445" i="2"/>
  <c r="E445" i="2"/>
  <c r="H445" i="2"/>
  <c r="F445" i="2"/>
  <c r="C445" i="2"/>
  <c r="B445" i="2"/>
  <c r="T448" i="2"/>
  <c r="J448" i="2"/>
  <c r="D448" i="2"/>
  <c r="T445" i="2"/>
  <c r="T446" i="2"/>
  <c r="J446" i="2"/>
  <c r="D446" i="2"/>
  <c r="O217" i="2"/>
  <c r="P217" i="2"/>
  <c r="D457" i="2" l="1"/>
  <c r="D445" i="2"/>
  <c r="J445" i="2"/>
  <c r="O190" i="2" l="1"/>
  <c r="N190" i="2"/>
  <c r="P300" i="2"/>
  <c r="O300" i="2"/>
  <c r="N300" i="2"/>
  <c r="P154" i="2"/>
  <c r="O154" i="2"/>
  <c r="N154" i="2"/>
  <c r="P102" i="2"/>
  <c r="P111" i="2"/>
  <c r="O111" i="2"/>
  <c r="N111" i="2"/>
  <c r="T456" i="2" l="1"/>
  <c r="D456" i="2"/>
  <c r="D455" i="2"/>
  <c r="D454" i="2"/>
  <c r="D453" i="2"/>
  <c r="D452" i="2"/>
  <c r="D451" i="2"/>
  <c r="T457" i="2"/>
  <c r="T455" i="2"/>
  <c r="T454" i="2"/>
  <c r="T453" i="2"/>
  <c r="T452" i="2"/>
  <c r="T451" i="2"/>
  <c r="T450" i="2"/>
  <c r="T449" i="2"/>
  <c r="T447" i="2"/>
  <c r="D450" i="2"/>
  <c r="J457" i="2"/>
  <c r="J456" i="2"/>
  <c r="J455" i="2"/>
  <c r="J454" i="2"/>
  <c r="J453" i="2"/>
  <c r="J452" i="2"/>
  <c r="J451" i="2"/>
  <c r="J450" i="2"/>
  <c r="J449" i="2"/>
  <c r="J447" i="2"/>
  <c r="D449" i="2"/>
  <c r="D447" i="2" l="1"/>
  <c r="S142" i="2"/>
  <c r="R142" i="2"/>
  <c r="S141" i="2"/>
  <c r="R141" i="2"/>
  <c r="S140" i="2"/>
  <c r="R140" i="2"/>
  <c r="S139" i="2"/>
  <c r="R139" i="2"/>
  <c r="S97" i="2"/>
  <c r="R97" i="2"/>
  <c r="S96" i="2"/>
  <c r="R96" i="2"/>
  <c r="S95" i="2"/>
  <c r="R95" i="2"/>
  <c r="D444" i="2" l="1"/>
  <c r="J444" i="2"/>
  <c r="R444" i="2" s="1"/>
  <c r="T444" i="2" s="1"/>
  <c r="S363" i="2"/>
  <c r="R363" i="2"/>
  <c r="S362" i="2"/>
  <c r="R362" i="2"/>
  <c r="S361" i="2"/>
  <c r="R361" i="2"/>
  <c r="S360" i="2"/>
  <c r="R360" i="2"/>
  <c r="S359" i="2"/>
  <c r="R359" i="2"/>
  <c r="S358" i="2"/>
  <c r="R358" i="2"/>
  <c r="S357" i="2"/>
  <c r="R357" i="2"/>
  <c r="S356" i="2"/>
  <c r="R356" i="2"/>
  <c r="S354" i="2"/>
  <c r="R354" i="2"/>
  <c r="S353" i="2"/>
  <c r="R353" i="2"/>
  <c r="S352" i="2"/>
  <c r="R352" i="2"/>
  <c r="S351" i="2"/>
  <c r="R351" i="2"/>
  <c r="S350" i="2"/>
  <c r="R350" i="2"/>
  <c r="S349" i="2"/>
  <c r="R349" i="2"/>
  <c r="S348" i="2"/>
  <c r="R348" i="2"/>
  <c r="S347" i="2"/>
  <c r="R347" i="2"/>
  <c r="S346" i="2"/>
  <c r="R346" i="2"/>
  <c r="S345" i="2"/>
  <c r="R345" i="2"/>
  <c r="S342" i="2"/>
  <c r="R342" i="2"/>
  <c r="S341" i="2"/>
  <c r="R341" i="2"/>
  <c r="S340" i="2"/>
  <c r="R340" i="2"/>
  <c r="S339" i="2"/>
  <c r="R339" i="2"/>
  <c r="S338" i="2"/>
  <c r="R338" i="2"/>
  <c r="S337" i="2"/>
  <c r="R337" i="2"/>
  <c r="S336" i="2"/>
  <c r="R336" i="2"/>
  <c r="S335" i="2"/>
  <c r="R335" i="2"/>
  <c r="S334" i="2"/>
  <c r="R334" i="2"/>
  <c r="S333" i="2"/>
  <c r="R333" i="2"/>
  <c r="S332" i="2"/>
  <c r="R332" i="2"/>
  <c r="S331" i="2"/>
  <c r="R331" i="2"/>
  <c r="S330" i="2"/>
  <c r="R330" i="2"/>
  <c r="S329" i="2"/>
  <c r="R329" i="2"/>
  <c r="S328" i="2"/>
  <c r="R328" i="2"/>
  <c r="S327" i="2"/>
  <c r="R327" i="2"/>
  <c r="S326" i="2"/>
  <c r="R326" i="2"/>
  <c r="S325" i="2"/>
  <c r="R325" i="2"/>
  <c r="S324" i="2"/>
  <c r="R324" i="2"/>
  <c r="S323" i="2"/>
  <c r="R323" i="2"/>
  <c r="S322" i="2"/>
  <c r="R322" i="2"/>
  <c r="S321" i="2"/>
  <c r="R321" i="2"/>
  <c r="S319" i="2"/>
  <c r="R319" i="2"/>
  <c r="S316" i="2"/>
  <c r="R316" i="2"/>
  <c r="S315" i="2"/>
  <c r="R315" i="2"/>
  <c r="S314" i="2"/>
  <c r="R314" i="2"/>
  <c r="S313" i="2"/>
  <c r="R313" i="2"/>
  <c r="S312" i="2"/>
  <c r="R312" i="2"/>
  <c r="S311" i="2"/>
  <c r="R311" i="2"/>
  <c r="S310" i="2"/>
  <c r="R310" i="2"/>
  <c r="S309" i="2"/>
  <c r="R309" i="2"/>
  <c r="S308" i="2"/>
  <c r="R308" i="2"/>
  <c r="S307" i="2"/>
  <c r="R307" i="2"/>
  <c r="S305" i="2"/>
  <c r="R305" i="2"/>
  <c r="S304" i="2"/>
  <c r="R304" i="2"/>
  <c r="S303" i="2"/>
  <c r="R303" i="2"/>
  <c r="S299" i="2"/>
  <c r="R299" i="2"/>
  <c r="S298" i="2"/>
  <c r="R298" i="2"/>
  <c r="S297" i="2"/>
  <c r="R297" i="2"/>
  <c r="S296" i="2"/>
  <c r="R296" i="2"/>
  <c r="S295" i="2"/>
  <c r="R295" i="2"/>
  <c r="S294" i="2"/>
  <c r="R294" i="2"/>
  <c r="S293" i="2"/>
  <c r="R293" i="2"/>
  <c r="S292" i="2"/>
  <c r="R292" i="2"/>
  <c r="S291" i="2"/>
  <c r="R291" i="2"/>
  <c r="S290" i="2"/>
  <c r="R290" i="2"/>
  <c r="S289" i="2"/>
  <c r="R289" i="2"/>
  <c r="S288" i="2"/>
  <c r="R288" i="2"/>
  <c r="S287" i="2"/>
  <c r="R287" i="2"/>
  <c r="S286" i="2"/>
  <c r="R286" i="2"/>
  <c r="R280" i="2"/>
  <c r="S279" i="2"/>
  <c r="R279" i="2"/>
  <c r="S278" i="2"/>
  <c r="R278" i="2"/>
  <c r="S277" i="2"/>
  <c r="R277" i="2"/>
  <c r="S276" i="2"/>
  <c r="R276" i="2"/>
  <c r="S275" i="2"/>
  <c r="R275" i="2"/>
  <c r="S274" i="2"/>
  <c r="R274" i="2"/>
  <c r="S252" i="2"/>
  <c r="R252" i="2"/>
  <c r="S251" i="2"/>
  <c r="R251" i="2"/>
  <c r="S250" i="2"/>
  <c r="R250" i="2"/>
  <c r="S249" i="2"/>
  <c r="R249" i="2"/>
  <c r="S248" i="2"/>
  <c r="R248" i="2"/>
  <c r="S247" i="2"/>
  <c r="R247" i="2"/>
  <c r="S246" i="2"/>
  <c r="R246" i="2"/>
  <c r="S245" i="2"/>
  <c r="R245" i="2"/>
  <c r="S244" i="2"/>
  <c r="R244" i="2"/>
  <c r="S242" i="2"/>
  <c r="R242" i="2"/>
  <c r="S241" i="2"/>
  <c r="R241" i="2"/>
  <c r="S239" i="2"/>
  <c r="R239" i="2"/>
  <c r="S238" i="2"/>
  <c r="R238" i="2"/>
  <c r="S218" i="2"/>
  <c r="R218" i="2"/>
  <c r="O320" i="2" l="1"/>
  <c r="R240" i="2"/>
  <c r="S240" i="2"/>
  <c r="O364" i="2"/>
  <c r="P364" i="2"/>
  <c r="N364" i="2"/>
  <c r="O355" i="2"/>
  <c r="N355" i="2"/>
  <c r="O285" i="2"/>
  <c r="N285" i="2"/>
  <c r="N273" i="2"/>
  <c r="O273" i="2"/>
  <c r="O243" i="2"/>
  <c r="P243" i="2"/>
  <c r="N243" i="2"/>
  <c r="O240" i="2"/>
  <c r="N240" i="2"/>
  <c r="Y240" i="2"/>
  <c r="Z240" i="2"/>
  <c r="X240" i="2"/>
  <c r="Z217" i="2"/>
  <c r="Y217" i="2"/>
  <c r="N217" i="2"/>
  <c r="X217" i="2"/>
  <c r="S216" i="2"/>
  <c r="S215" i="2"/>
  <c r="R216" i="2"/>
  <c r="R215" i="2"/>
  <c r="S214" i="2"/>
  <c r="S213" i="2"/>
  <c r="S212" i="2"/>
  <c r="S211" i="2"/>
  <c r="R214" i="2"/>
  <c r="R213" i="2"/>
  <c r="R212" i="2"/>
  <c r="R211" i="2"/>
  <c r="S199" i="2"/>
  <c r="S198" i="2"/>
  <c r="R199" i="2"/>
  <c r="R198" i="2"/>
  <c r="S197" i="2"/>
  <c r="S196" i="2"/>
  <c r="S195" i="2"/>
  <c r="S194" i="2"/>
  <c r="S193" i="2"/>
  <c r="S192" i="2"/>
  <c r="R197" i="2"/>
  <c r="R196" i="2"/>
  <c r="R195" i="2"/>
  <c r="R194" i="2"/>
  <c r="R193" i="2"/>
  <c r="R192" i="2"/>
  <c r="S191" i="2"/>
  <c r="R191" i="2"/>
  <c r="S217" i="2" l="1"/>
  <c r="R217" i="2"/>
  <c r="A13" i="2"/>
  <c r="A14" i="2" s="1"/>
  <c r="A15" i="2" s="1"/>
  <c r="A16" i="2" s="1"/>
  <c r="A17" i="2" s="1"/>
  <c r="A18" i="2" s="1"/>
  <c r="A19" i="2" s="1"/>
  <c r="A20" i="2" s="1"/>
  <c r="S98" i="2"/>
  <c r="R98" i="2"/>
  <c r="P72" i="2"/>
  <c r="P438" i="2" s="1"/>
  <c r="O72" i="2"/>
  <c r="O438" i="2" s="1"/>
  <c r="N72" i="2"/>
  <c r="N438" i="2" s="1"/>
  <c r="A21" i="2" l="1"/>
  <c r="A22" i="2" s="1"/>
  <c r="A23" i="2" s="1"/>
  <c r="A24" i="2" s="1"/>
  <c r="A25" i="2" s="1"/>
  <c r="A26" i="2" s="1"/>
  <c r="A27" i="2" s="1"/>
  <c r="A28" i="2" s="1"/>
  <c r="T438" i="2"/>
  <c r="V48" i="2"/>
  <c r="A29" i="2" l="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R113" i="2"/>
  <c r="S129" i="2"/>
  <c r="S130" i="2"/>
  <c r="S131" i="2"/>
  <c r="S132" i="2"/>
  <c r="S133" i="2"/>
  <c r="S134" i="2"/>
  <c r="S135" i="2"/>
  <c r="S136" i="2"/>
  <c r="S137" i="2"/>
  <c r="R129" i="2"/>
  <c r="R130" i="2"/>
  <c r="R131" i="2"/>
  <c r="R132" i="2"/>
  <c r="R133" i="2"/>
  <c r="R134" i="2"/>
  <c r="R135" i="2"/>
  <c r="R136" i="2"/>
  <c r="R137" i="2"/>
  <c r="A52" i="2" l="1"/>
  <c r="A53" i="2" s="1"/>
  <c r="A54" i="2" s="1"/>
  <c r="A55" i="2" s="1"/>
  <c r="A56" i="2" s="1"/>
  <c r="A57" i="2" s="1"/>
  <c r="A58" i="2" s="1"/>
  <c r="A59" i="2" s="1"/>
  <c r="A60" i="2" s="1"/>
  <c r="A61" i="2" s="1"/>
  <c r="A62" i="2" s="1"/>
  <c r="A63" i="2" s="1"/>
  <c r="A64" i="2" s="1"/>
  <c r="A65" i="2" s="1"/>
  <c r="A66" i="2" s="1"/>
  <c r="A67" i="2" s="1"/>
  <c r="A68" i="2" s="1"/>
  <c r="A69" i="2" s="1"/>
  <c r="A70" i="2" s="1"/>
  <c r="A71" i="2" s="1"/>
  <c r="A73" i="2" s="1"/>
  <c r="A74" i="2" s="1"/>
  <c r="A103" i="2" s="1"/>
  <c r="S138" i="2"/>
  <c r="R138" i="2"/>
  <c r="S128" i="2"/>
  <c r="R128" i="2"/>
  <c r="S125" i="2"/>
  <c r="R125" i="2"/>
  <c r="S124" i="2"/>
  <c r="R124" i="2"/>
  <c r="S123" i="2"/>
  <c r="R123" i="2"/>
  <c r="S122" i="2"/>
  <c r="R122" i="2"/>
  <c r="S121" i="2"/>
  <c r="R121" i="2"/>
  <c r="S120" i="2"/>
  <c r="R120" i="2"/>
  <c r="S119" i="2"/>
  <c r="R119" i="2"/>
  <c r="S118" i="2"/>
  <c r="R118" i="2"/>
  <c r="S117" i="2"/>
  <c r="R117" i="2"/>
  <c r="S116" i="2"/>
  <c r="R116" i="2"/>
  <c r="S115" i="2"/>
  <c r="R115" i="2"/>
  <c r="S114" i="2"/>
  <c r="R114" i="2"/>
  <c r="S113" i="2"/>
  <c r="S112" i="2"/>
  <c r="R112" i="2"/>
  <c r="S110" i="2"/>
  <c r="R110" i="2"/>
  <c r="S109" i="2"/>
  <c r="R109" i="2"/>
  <c r="S108" i="2"/>
  <c r="R108" i="2"/>
  <c r="S107" i="2"/>
  <c r="R107" i="2"/>
  <c r="S106" i="2"/>
  <c r="R106" i="2"/>
  <c r="S105" i="2"/>
  <c r="R105" i="2"/>
  <c r="S104" i="2"/>
  <c r="R104" i="2"/>
  <c r="S103" i="2"/>
  <c r="R103" i="2"/>
  <c r="R94" i="2"/>
  <c r="S94" i="2"/>
  <c r="R93" i="2"/>
  <c r="S93" i="2"/>
  <c r="S92" i="2"/>
  <c r="R92" i="2"/>
  <c r="S91" i="2"/>
  <c r="R91" i="2"/>
  <c r="S90" i="2"/>
  <c r="R90" i="2"/>
  <c r="S89" i="2"/>
  <c r="R89" i="2"/>
  <c r="R88" i="2"/>
  <c r="S88" i="2"/>
  <c r="S87" i="2"/>
  <c r="R87" i="2"/>
  <c r="R86" i="2"/>
  <c r="S86" i="2"/>
  <c r="R85" i="2"/>
  <c r="S85" i="2"/>
  <c r="R84" i="2"/>
  <c r="S84" i="2"/>
  <c r="S83" i="2"/>
  <c r="R83" i="2"/>
  <c r="R82" i="2"/>
  <c r="S82" i="2"/>
  <c r="R81" i="2"/>
  <c r="S81" i="2"/>
  <c r="S80" i="2"/>
  <c r="R80" i="2"/>
  <c r="S79" i="2"/>
  <c r="R79" i="2"/>
  <c r="S78" i="2"/>
  <c r="R78" i="2"/>
  <c r="S77" i="2"/>
  <c r="R77" i="2"/>
  <c r="R76" i="2"/>
  <c r="S76" i="2"/>
  <c r="S75" i="2"/>
  <c r="R75" i="2"/>
  <c r="S74" i="2"/>
  <c r="R74" i="2"/>
  <c r="R73" i="2"/>
  <c r="R71" i="2"/>
  <c r="S71" i="2"/>
  <c r="S70" i="2"/>
  <c r="R70" i="2"/>
  <c r="S69" i="2"/>
  <c r="R69" i="2"/>
  <c r="R68" i="2"/>
  <c r="S67" i="2"/>
  <c r="R67" i="2"/>
  <c r="S66" i="2"/>
  <c r="R66" i="2"/>
  <c r="S65" i="2"/>
  <c r="R65" i="2"/>
  <c r="R64" i="2"/>
  <c r="S64" i="2"/>
  <c r="S63" i="2"/>
  <c r="R63" i="2"/>
  <c r="S62" i="2"/>
  <c r="R62" i="2"/>
  <c r="R61" i="2"/>
  <c r="S61" i="2"/>
  <c r="R60" i="2"/>
  <c r="S60" i="2"/>
  <c r="R59" i="2"/>
  <c r="S59" i="2"/>
  <c r="R58" i="2"/>
  <c r="S58" i="2"/>
  <c r="R57" i="2"/>
  <c r="S57" i="2"/>
  <c r="R56" i="2"/>
  <c r="S56" i="2"/>
  <c r="S55" i="2"/>
  <c r="R55" i="2"/>
  <c r="S54" i="2"/>
  <c r="R54" i="2"/>
  <c r="R53" i="2"/>
  <c r="S53" i="2"/>
  <c r="R51" i="2"/>
  <c r="S51" i="2"/>
  <c r="R50" i="2"/>
  <c r="S50" i="2"/>
  <c r="R49" i="2"/>
  <c r="S49" i="2"/>
  <c r="R48" i="2"/>
  <c r="S48" i="2"/>
  <c r="S47" i="2"/>
  <c r="R47" i="2"/>
  <c r="R46" i="2"/>
  <c r="S46" i="2"/>
  <c r="S45" i="2"/>
  <c r="R45" i="2"/>
  <c r="S44" i="2"/>
  <c r="R44" i="2"/>
  <c r="S43" i="2"/>
  <c r="R43" i="2"/>
  <c r="S42" i="2"/>
  <c r="R42" i="2"/>
  <c r="S32" i="2"/>
  <c r="R32" i="2"/>
  <c r="S31" i="2"/>
  <c r="R31" i="2"/>
  <c r="S30" i="2"/>
  <c r="R30" i="2"/>
  <c r="S28" i="2"/>
  <c r="R28" i="2"/>
  <c r="S27" i="2"/>
  <c r="R27" i="2"/>
  <c r="S26" i="2"/>
  <c r="R26" i="2"/>
  <c r="S25" i="2"/>
  <c r="R25" i="2"/>
  <c r="S24" i="2"/>
  <c r="R24" i="2"/>
  <c r="S23" i="2"/>
  <c r="R23" i="2"/>
  <c r="S22" i="2"/>
  <c r="R22" i="2"/>
  <c r="S20" i="2"/>
  <c r="R20" i="2"/>
  <c r="S19" i="2"/>
  <c r="R19" i="2"/>
  <c r="S18" i="2"/>
  <c r="R18" i="2"/>
  <c r="S17" i="2"/>
  <c r="R17" i="2"/>
  <c r="S16" i="2"/>
  <c r="R16" i="2"/>
  <c r="S15" i="2"/>
  <c r="R15" i="2"/>
  <c r="S14" i="2"/>
  <c r="R14" i="2"/>
  <c r="S13" i="2"/>
  <c r="R13" i="2"/>
  <c r="S12" i="2"/>
  <c r="R12" i="2"/>
  <c r="R154" i="2" l="1"/>
  <c r="S154" i="2"/>
  <c r="A104" i="2"/>
  <c r="A112" i="2" s="1"/>
  <c r="R72" i="2"/>
  <c r="S111" i="2"/>
  <c r="R111" i="2"/>
  <c r="S68" i="2"/>
  <c r="S72" i="2" s="1"/>
  <c r="S73" i="2"/>
  <c r="A113" i="2" l="1"/>
  <c r="R438" i="2"/>
  <c r="S438" i="2"/>
  <c r="A155" i="2" l="1"/>
  <c r="A156" i="2" s="1"/>
  <c r="A191" i="2" s="1"/>
  <c r="A192" i="2" s="1"/>
  <c r="A218" i="2" s="1"/>
  <c r="A219" i="2" l="1"/>
  <c r="A241" i="2" l="1"/>
  <c r="A242" i="2" s="1"/>
  <c r="A244" i="2" s="1"/>
  <c r="A245" i="2" s="1"/>
  <c r="A275" i="2" l="1"/>
  <c r="A286" i="2" s="1"/>
  <c r="A287" i="2" s="1"/>
  <c r="A301" i="2" l="1"/>
  <c r="A302" i="2" s="1"/>
  <c r="A321" i="2" s="1"/>
  <c r="A322" i="2" s="1"/>
  <c r="A356" i="2" l="1"/>
  <c r="A357" i="2" s="1"/>
  <c r="A365" i="2" l="1"/>
  <c r="A366" i="2" s="1"/>
  <c r="A402" i="2" s="1"/>
  <c r="A403" i="2" s="1"/>
  <c r="A429" i="2" l="1"/>
  <c r="A430" i="2" s="1"/>
  <c r="A431" i="2" s="1"/>
  <c r="A432" i="2" s="1"/>
  <c r="A433" i="2" s="1"/>
  <c r="A434" i="2" s="1"/>
  <c r="A435" i="2" s="1"/>
  <c r="A436" i="2" s="1"/>
</calcChain>
</file>

<file path=xl/sharedStrings.xml><?xml version="1.0" encoding="utf-8"?>
<sst xmlns="http://schemas.openxmlformats.org/spreadsheetml/2006/main" count="3805" uniqueCount="220">
  <si>
    <t>Plantilla de Clasificador Temático 1</t>
  </si>
  <si>
    <t>Enfoque de Género</t>
  </si>
  <si>
    <r>
      <t>(A)</t>
    </r>
    <r>
      <rPr>
        <b/>
        <sz val="11"/>
        <color indexed="8"/>
        <rFont val="Arial"/>
        <family val="2"/>
      </rPr>
      <t xml:space="preserve"> Entidad</t>
    </r>
  </si>
  <si>
    <t>MUNICIPALIDAD DE MIXCO</t>
  </si>
  <si>
    <r>
      <t>(B)</t>
    </r>
    <r>
      <rPr>
        <b/>
        <sz val="11"/>
        <color indexed="8"/>
        <rFont val="Arial"/>
        <family val="2"/>
      </rPr>
      <t xml:space="preserve"> Fecha</t>
    </r>
  </si>
  <si>
    <t>Sección 1 - Estructura Presupuestaria</t>
  </si>
  <si>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</si>
  <si>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</si>
  <si>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rPr>
        <b/>
        <sz val="9"/>
        <color indexed="40"/>
        <rFont val="Arial"/>
        <family val="2"/>
      </rPr>
      <t>(E)</t>
    </r>
    <r>
      <rPr>
        <b/>
        <sz val="9"/>
        <color indexed="8"/>
        <rFont val="Arial"/>
        <family val="2"/>
      </rPr>
      <t xml:space="preserve">
Nivel Asociado del Clasificador</t>
    </r>
  </si>
  <si>
    <r>
      <t xml:space="preserve">(F) </t>
    </r>
    <r>
      <rPr>
        <b/>
        <sz val="11"/>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</si>
  <si>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</si>
  <si>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t>ENTIDAD</t>
  </si>
  <si>
    <t>PG</t>
  </si>
  <si>
    <t>SPG</t>
  </si>
  <si>
    <t>PY</t>
  </si>
  <si>
    <t>ACT</t>
  </si>
  <si>
    <t>OB</t>
  </si>
  <si>
    <t>UBG</t>
  </si>
  <si>
    <t>Nivel 1</t>
  </si>
  <si>
    <t>Nivel 2</t>
  </si>
  <si>
    <t>Nivel 3</t>
  </si>
  <si>
    <r>
      <t xml:space="preserve">(E1) </t>
    </r>
    <r>
      <rPr>
        <b/>
        <sz val="11"/>
        <color indexed="8"/>
        <rFont val="Arial"/>
        <family val="2"/>
      </rPr>
      <t xml:space="preserve">
Aprobado</t>
    </r>
  </si>
  <si>
    <r>
      <t>(E2)</t>
    </r>
    <r>
      <rPr>
        <b/>
        <sz val="11"/>
        <color indexed="8"/>
        <rFont val="Arial"/>
        <family val="2"/>
      </rPr>
      <t xml:space="preserve">
Vigente</t>
    </r>
  </si>
  <si>
    <r>
      <t>(F1)</t>
    </r>
    <r>
      <rPr>
        <b/>
        <sz val="11"/>
        <color indexed="8"/>
        <rFont val="Arial"/>
        <family val="2"/>
      </rPr>
      <t xml:space="preserve">
Programada
Inicial</t>
    </r>
  </si>
  <si>
    <r>
      <t>(F2)</t>
    </r>
    <r>
      <rPr>
        <b/>
        <sz val="11"/>
        <color indexed="10"/>
        <rFont val="Arial"/>
        <family val="2"/>
      </rPr>
      <t xml:space="preserve">
</t>
    </r>
    <r>
      <rPr>
        <b/>
        <sz val="11"/>
        <color indexed="8"/>
        <rFont val="Arial"/>
        <family val="2"/>
      </rPr>
      <t>Vigente
Anual</t>
    </r>
  </si>
  <si>
    <r>
      <t>(F3)</t>
    </r>
    <r>
      <rPr>
        <b/>
        <sz val="11"/>
        <color indexed="8"/>
        <rFont val="Arial"/>
        <family val="2"/>
      </rPr>
      <t xml:space="preserve">
Ejecutada
Acumulada</t>
    </r>
  </si>
  <si>
    <r>
      <t>(F4)</t>
    </r>
    <r>
      <rPr>
        <b/>
        <sz val="9"/>
        <color indexed="8"/>
        <rFont val="Arial"/>
        <family val="2"/>
      </rPr>
      <t xml:space="preserve">
Nombre del Producto</t>
    </r>
  </si>
  <si>
    <t>000</t>
  </si>
  <si>
    <t>001</t>
  </si>
  <si>
    <t>0108</t>
  </si>
  <si>
    <t>8</t>
  </si>
  <si>
    <t>2</t>
  </si>
  <si>
    <t>DESARROLLO SOCIAL DE LA MUJER EN TODOS SUS ÁMBITOS (DMM)</t>
  </si>
  <si>
    <t>4</t>
  </si>
  <si>
    <t>TOTAL GENERAL</t>
  </si>
  <si>
    <t>Sección 2 - Características de la Población Beneficiada</t>
  </si>
  <si>
    <t>Población Beneficiada</t>
  </si>
  <si>
    <r>
      <t>(H)</t>
    </r>
    <r>
      <rPr>
        <b/>
        <sz val="9"/>
        <color indexed="8"/>
        <rFont val="Arial"/>
        <family val="2"/>
      </rPr>
      <t xml:space="preserve">
Número 
Correlativo</t>
    </r>
  </si>
  <si>
    <r>
      <t>(I)</t>
    </r>
    <r>
      <rPr>
        <b/>
        <sz val="9"/>
        <color indexed="62"/>
        <rFont val="Arial"/>
        <family val="2"/>
      </rPr>
      <t xml:space="preserve"> </t>
    </r>
    <r>
      <rPr>
        <b/>
        <sz val="9"/>
        <color indexed="10"/>
        <rFont val="Arial"/>
        <family val="2"/>
      </rPr>
      <t xml:space="preserve">
</t>
    </r>
    <r>
      <rPr>
        <b/>
        <sz val="9"/>
        <color indexed="8"/>
        <rFont val="Arial"/>
        <family val="2"/>
      </rPr>
      <t>Sexo</t>
    </r>
  </si>
  <si>
    <r>
      <t xml:space="preserve">(J) </t>
    </r>
    <r>
      <rPr>
        <b/>
        <sz val="9"/>
        <color indexed="8"/>
        <rFont val="Arial"/>
        <family val="2"/>
      </rPr>
      <t xml:space="preserve">
Edad</t>
    </r>
  </si>
  <si>
    <r>
      <t xml:space="preserve">(K) </t>
    </r>
    <r>
      <rPr>
        <b/>
        <sz val="11"/>
        <color indexed="8"/>
        <rFont val="Arial"/>
        <family val="2"/>
      </rPr>
      <t xml:space="preserve">
Grupo Étnico</t>
    </r>
  </si>
  <si>
    <t>Mujeres</t>
  </si>
  <si>
    <t>Hombres</t>
  </si>
  <si>
    <t>Total</t>
  </si>
  <si>
    <t>0 hasta Menores de 13 años
(Niñez)</t>
  </si>
  <si>
    <t>13 hasta 30 años
(Juventud)</t>
  </si>
  <si>
    <t>Mayores de 30 hasta 60 años
(Adultos)</t>
  </si>
  <si>
    <t>Mayores de 60 años
(Tercera Edad)</t>
  </si>
  <si>
    <t>Maya</t>
  </si>
  <si>
    <t>Xinca</t>
  </si>
  <si>
    <t>Mestizo</t>
  </si>
  <si>
    <t>Otro</t>
  </si>
  <si>
    <t>Sección 3 - Información General</t>
  </si>
  <si>
    <r>
      <t>(K)</t>
    </r>
    <r>
      <rPr>
        <b/>
        <sz val="9"/>
        <color indexed="8"/>
        <rFont val="Arial"/>
        <family val="2"/>
      </rPr>
      <t xml:space="preserve"> Resultados alcanzados</t>
    </r>
  </si>
  <si>
    <r>
      <t>(L)</t>
    </r>
    <r>
      <rPr>
        <b/>
        <sz val="9"/>
        <color indexed="8"/>
        <rFont val="Arial"/>
        <family val="2"/>
      </rPr>
      <t xml:space="preserve"> Obstáculos encontrados</t>
    </r>
  </si>
  <si>
    <t>295</t>
  </si>
  <si>
    <t>292</t>
  </si>
  <si>
    <t>072</t>
  </si>
  <si>
    <t>015</t>
  </si>
  <si>
    <t>199</t>
  </si>
  <si>
    <t>262</t>
  </si>
  <si>
    <t>027</t>
  </si>
  <si>
    <t>022</t>
  </si>
  <si>
    <t>211</t>
  </si>
  <si>
    <t>268</t>
  </si>
  <si>
    <t>299</t>
  </si>
  <si>
    <t>026</t>
  </si>
  <si>
    <t>261</t>
  </si>
  <si>
    <t>051</t>
  </si>
  <si>
    <t>322</t>
  </si>
  <si>
    <t>013</t>
  </si>
  <si>
    <t>025</t>
  </si>
  <si>
    <t>073</t>
  </si>
  <si>
    <t>055</t>
  </si>
  <si>
    <t>071</t>
  </si>
  <si>
    <t>122</t>
  </si>
  <si>
    <t>011</t>
  </si>
  <si>
    <t>111</t>
  </si>
  <si>
    <t>189</t>
  </si>
  <si>
    <t>266</t>
  </si>
  <si>
    <t>01</t>
  </si>
  <si>
    <t>03</t>
  </si>
  <si>
    <t>TOTAL DESARROLLO SOCIAL DE LA MUJER EN TODOS SUS ÁMBITOS (DMM)</t>
  </si>
  <si>
    <t>TOTAL PROMOVIENDO LA SALUD DEL MIXQUEÑO</t>
  </si>
  <si>
    <t>TOTAL GESTIÓN INTEGRAL DE APOYO SOCIAL (SOSEA)</t>
  </si>
  <si>
    <t xml:space="preserve"> GESTIÓN INTEGRAL DE APOYO SOCIAL (SOSEA)</t>
  </si>
  <si>
    <t>286</t>
  </si>
  <si>
    <t>281</t>
  </si>
  <si>
    <t>273</t>
  </si>
  <si>
    <t>284</t>
  </si>
  <si>
    <t>169</t>
  </si>
  <si>
    <t>274</t>
  </si>
  <si>
    <t>167</t>
  </si>
  <si>
    <t>282</t>
  </si>
  <si>
    <t>155</t>
  </si>
  <si>
    <t>165</t>
  </si>
  <si>
    <t>267</t>
  </si>
  <si>
    <t>223</t>
  </si>
  <si>
    <t>289</t>
  </si>
  <si>
    <t>285</t>
  </si>
  <si>
    <t>329</t>
  </si>
  <si>
    <t>214</t>
  </si>
  <si>
    <t>181</t>
  </si>
  <si>
    <t>328</t>
  </si>
  <si>
    <t>325</t>
  </si>
  <si>
    <t>224</t>
  </si>
  <si>
    <t>279</t>
  </si>
  <si>
    <t>272</t>
  </si>
  <si>
    <t>291</t>
  </si>
  <si>
    <t>269</t>
  </si>
  <si>
    <t>297</t>
  </si>
  <si>
    <t>283</t>
  </si>
  <si>
    <t>254</t>
  </si>
  <si>
    <t>275</t>
  </si>
  <si>
    <t>154</t>
  </si>
  <si>
    <t>243</t>
  </si>
  <si>
    <t>271</t>
  </si>
  <si>
    <t>233</t>
  </si>
  <si>
    <t>298</t>
  </si>
  <si>
    <t>173</t>
  </si>
  <si>
    <t>323</t>
  </si>
  <si>
    <t>115</t>
  </si>
  <si>
    <t>112</t>
  </si>
  <si>
    <t>12</t>
  </si>
  <si>
    <t>02</t>
  </si>
  <si>
    <t>002</t>
  </si>
  <si>
    <t>Nivel 4</t>
  </si>
  <si>
    <t>17</t>
  </si>
  <si>
    <t>035</t>
  </si>
  <si>
    <t>19</t>
  </si>
  <si>
    <t>1</t>
  </si>
  <si>
    <t>14</t>
  </si>
  <si>
    <t>3</t>
  </si>
  <si>
    <t>5</t>
  </si>
  <si>
    <t xml:space="preserve"> </t>
  </si>
  <si>
    <t>151</t>
  </si>
  <si>
    <t>324</t>
  </si>
  <si>
    <t>294</t>
  </si>
  <si>
    <t>242</t>
  </si>
  <si>
    <t>196</t>
  </si>
  <si>
    <t>293</t>
  </si>
  <si>
    <t>APOYO A LA SALUD INTEGRAL DE LA POBLACION EN EL 2022, EN EL MUNICIPIO DE MIXCO, GUATEMALA</t>
  </si>
  <si>
    <t>21</t>
  </si>
  <si>
    <t>04</t>
  </si>
  <si>
    <t>185</t>
  </si>
  <si>
    <t>232</t>
  </si>
  <si>
    <t>PROMOVIENDO LA SALUD DEL MIXQUEÑO</t>
  </si>
  <si>
    <t>TOTAL CONSERVACION SISTEMA DE AGUA POTABLE EN EL 2022, EN LAS 11 ZONAS DEL MUNICIPIO DE MIXCO, GUATEMALA</t>
  </si>
  <si>
    <t>TOTAL APOYO A LA SALUD INTEGRAL DE LA POBLACION EN EL 2022, EN EL MUNICIPIO DE MIXCO, GUATEMALA</t>
  </si>
  <si>
    <t>TOTAL SANEAMIENTO CEMENTERIO Y MERCADOS MUNICIPALES EN EL 2022, EN LAS 11 ZONAS DEL MUNICIPIO DE MIXCO, GUATEMALA</t>
  </si>
  <si>
    <t>TOTAL CONSERVACION SISTEMA DE ALCANTARILLADO SANITARIO Y PLUVIAL EN EL 2022, EN LAS 11 ZONAS DEL MUNICIPIO DE MIXCO, GUATEMALA</t>
  </si>
  <si>
    <t>TOTAL CONSERVACION INSTALACIONES DEPORTIVAS Y RECREATIVAS EN EL 2022, EN LAS 11 ZONAS DEL MUNICIPIO DE MIXCO, GUATEMALA</t>
  </si>
  <si>
    <t>TOTAL CONSERVACION CALLE Y AVENIDAS ADOQUINADAS EN EL 2022, EN LAS 11 ZONAS DEL MUNICIPIO DE MIXCO, GUATEMALA</t>
  </si>
  <si>
    <t>TOTAL CONSERVACION CALLE Y AVENIDAS CON RODADURA DE ASFALTO Y CONCRETO EN EL 2022, EN LAS 11 ZONAS DEL MUNICIPIO DE MIXCO, GUATEMALA</t>
  </si>
  <si>
    <t>TOTAL APOYO A LA EDUCACION EN LA CONSERVACION DE LOS ESTABLECIMIENTOS PUBLICOS EN EL 2022, EN EL MUNICIPIO DE MIXCO, GUATEMALA</t>
  </si>
  <si>
    <t>TOTAL CONSERVACION RED DE ALUMBRADO PUBLICO EN EL 2022, EN LAS 11 ZONAS DEL MUNICIPIO DE MIXCO, GUATEMALA</t>
  </si>
  <si>
    <t>TOTAL CONSERVACION MURO DE CONTENCION Y/O MITIGACION A RIESGOS EN EL 2022, EN LAS 11 ZONAS DEL MUNICIPIO DE MIXCO, GUATEMALA</t>
  </si>
  <si>
    <t>TOTAL SANEAMIENTO CALLE Y RECOLECCION DE DESECHOS SOLIDOS EN EL 2022, EN LAS 11 ZONAS DEL MUNICIPIO DE MIXCO, GUATEMALA</t>
  </si>
  <si>
    <t>El abastecimiento de agua potable se realiza a través de los pozos mecánicos existentes en el municipio de Mixco, a la vez es distribuido a través de las redes de agua potable existentes, al mismo tiempo esta es tratada por hipoclorito de sodio para el consumo humano.                                                                                                                                                                                                                                                                                                                                                                                                                                                                                                                                                                 
                                                                                                                                                                                                                                                                                                                                                                                                                                                                                                                                                                                                                                                                                                                                                                                                                                                                                                  Utilizando el tiempo libre de los jovenes, adolecentes y adultos, para que sea parte de su comunidad. El centro de alcance es un proyecto con objetivos especificos adaptables a las necesidades de la población mientras que el objetivo principal de ser un espacio fisico para la prevención de la violencia y el aprovechamiento del tiempo de manera productiva se mantiene, además los mismos vecinos entre niños, jovenes y adultos, se apropian del lugar como parte de su comunidad para contar siempre con un espacio para su desarrollo personal.
 Debido a que ante la pandemia ocasionada por el virus SARS-COV-2 causante de la enfermedad por coronavirus COVID-19 en Guatemala y las medidas de prevención correspondientes, a este proyecto le afecto poder alcanzar el nivel máximo de los participantes sin embargo el centro alcance inició sus actividades con los protocolos de seguridad vigentes.
La atención médica brindada alcanzo a cumplir las expectativas del vecino mixqueño, logrando una corbertura integral en la salud.
La clínica odontológica ha dado buena atención al vecino brindándole un servicio completo y profesional.
El ámbito eduactivo en Mixco es un tema de vital importancia para el mejoramiento de la calidad de vida de los vecinos, pues a través de este se pueden mejorar aspectos económicos como laborales, además que es un derecho ciudadano y a través de las diferentes actividades realizadas por la Municipalidad. 
Los programas de Centro de Atención Integral (CAI), Centros de Atención y Desarrollo Infantil (CADI) y el Centro Mis Años Dorados (MAD) son acciones principalmente presenciales, la secretaría de obras Sociales de la Esposa del Presidente (SOSEP) y la Secretaría de Bienestar Social (SBS) son los responsables administrativos y ejecutores de las actividades de dichos centros mientras que la Municipalidad de Mixco funciona como socio ejecutor esto hace que sus funciones sean principalmente atender los servicios básicos de los centros que durante la pandemia de COVID-19, las atribuciones a esta institución no han sido de mayor relevancia mientras que el trabajo que hace la SOSEP y la SBS ha sido ejecutiva, manteniento contacto regular para monitorear el seguimiento de los beneficiarios de los proyectos. 
Se respondió a las necesidades de los ciudadanos Mixqueños mediante un eficaz y humanitario servicio con el compromiso de la prevención, combate y extinción de incendios, así mismo a las emergencias suscitadas diariamente.
Derivado de la  situacion de la  Pandemia  y las  restricciones planteadas por  Gobierno central  se  han limitado  el  desarrollo de  actividades  en las  que  se  convocan  a mas  mujeres ya que  estas  deben limitarse  en espacio. Las diferentes actividades que  se han desarrollado  a favor encontramos los  diferentes  cursos  de  capacitacion en las  once  zonas del  municipio, desarrollandos  cursos de  blancos, belleza, bisuteria,  cocina, gimnasia, ingles, manualidades, reposteria, floristeria asi  como las  atenciones  a mujeres  sobrevivientes  de  violencia, acompañamiento en psicologia, asesoria legal, actividades  por  conmemoracion del  Dia  Internacional de la Mujer, donde  se busco    realizar la promocion de los  Derechos de las Mujeres  asi como la  presentacion de las  Instituciones  encargadas de  velar  por  la  proteccion  de  los  Derechos.  
La clínica odontológica ha dado buena atención al vecino brindándole un servicio completo y profesional.
Se atendieron podas y talas en las diferentes areas verdes del municipio de Mixco, remozamiento de estrcuturas de concreto en parques y areas recreativas, instalacion de gimnasios al aire libre y estructuras metalicas para juegos para niños. Ademas se antendieron remozamientos en polideportivos y campos de futbol de las instalaciones deportivas de este tipo de establecimientos..
Se atendio la pavimentacion de calles completas adoquin tipo CRUZ, de transito pesado, y banquetas peatonales del mismo material. No se utilizo adoquin decoratico tipo C o peatonal debido a que no se conto con el material en el cuatrimestre.
Se atendio bacheos en las diferentes calles y avenidas con mezcla asfáltica en caliente, con concreto hidraulico se atendiendo superficies de rodadura completas y se realizaron remozamientos de baquetas peatonales con concreto hidraulico en el Municpio de Mixco. .
Se atendieron remozamientos, ampliaciones de aulas, cambios de techo, banquetizaciones en instalaciones de escuelas, institutos y demas establecimientos educativos del municipio de Mixco. .
Se atendieron cambios de luminarias de 100 WATTS, 175 WATTS, 250 WATTS y 400 WATTS, en los diferentes postes de alumbrado publico en la jurisdiccion del Municipio de Mixco, asi mismo se realizo el cableado con cable triplex y THNN y cambios de fotoceldas..
Se atendio estabilizacion de taludes, conservacion de muros de contencion, perimetrales, y demas obras de mitigacion y obras complementarias en el Municipio de Mixco. .
SE REALIZARON LAS DIFERENTES ACTIVIDADES PARA EL MEJORAMIENTO DEL ORNATO EN EL MUNICIPIO DE MIXCO Y SE MINIMIZO EL IMPACTO DE CONTAMINACION DE LAS PRINCIPALES CALLES Y AVENIDAS, SE LE DIO UN SANIAMIENTO DIARIO A LOS DIFERENTES BASUREROS CLANDESTINOS QUE EXISTEN EN LAS DIFERENTES ZONAS DEL MUNICIPIO.                                                                                                                                                                                                                                                                                                                                                                                                                                                                                                                                                                                                                                                                                                                                                                                                                                                                                                                                                                                                                                                                                                                                                                                                                                                                                                                                                                                                                                                                                                                                                                                                                                                                                                                                                                                                                                                                                                                                                                                                                                                                                                                                                                                                          CEMENTERIO: Con la aplicacion del proyecto se logra un adecuado mantenimiento a las instalaciones del cementerio municipal realizando las actividades de: limpieza recolectando en el interior 191.6 metos cubicos de desechos; chapeo, realizando el corte de maleza de 180 metros cuadrados; inhumaciones de 246 cuerpos y realizacion de 88 exhumaciones, restos que son trasladados a osarios municipales o a otros cementerio cumpliento con la normativa para el efecto.
MERCADOS: Con el proyecto en ejecucion se contribuye a mejorar las instalaciones y mantenimiento de los mercados municipales con la realizacion de limpieza por medio de lavar las instalaciones y la recoleccion de desechos solidos, en el caso del mercado Divina Providencia se ha realizacio una recoleccion de 768 metros cubicos de desechos, en el mercado Cantonal Primero de Julio han sido 1383 metros cubicos de desechos recolectados, mientras que en el mercado Satelital Primero de Julio se ha recolectado 1060.5 metros cubicos de desechos; en el caso de zona 6 los mercados de San Francisco, Fermin Llamas y el Milagro se ha recolectado 529.6, 1381.5 y 3759.5 metros cubicos de desechos respectivamente; finalmente en el mercado La Comunidad ubicado en zona 10 se han recolectado 1666 metros cubicos de desechos, aunado a lo anterior se realizan mejoras de instalaciones con remozamientos que se realizan.
Durante el presente cuatrimestre se le realizo mantenimiento y mejoramiento del sistema de drenajes del municipio de Mixco, como lo es:   Cambio de: tubería y tapaderas, Limpieza de: tuberías, rejillas, cunetas, candelas domiciliares, tragantes, pozos de visita, Reparación de: tuberías, rejillas, cunetas, candelas domiciliares, tragantes, pozos de visita, tapaderas (pozos de visita, tragantes, etc.)                                                                                         Mantenimiento de:  desfogues y pozos de absorción, Extracción de Sedimentos de aguas residuales y pluvilaes,  Autorización de conexiones domiciliares, Inspecciones varias</t>
  </si>
  <si>
    <r>
      <t>(E3)</t>
    </r>
    <r>
      <rPr>
        <b/>
        <sz val="11"/>
        <color indexed="8"/>
        <rFont val="Arial"/>
        <family val="2"/>
      </rPr>
      <t xml:space="preserve">
Ejecutado Segundo Cuatrimestre</t>
    </r>
  </si>
  <si>
    <r>
      <t>(E3)</t>
    </r>
    <r>
      <rPr>
        <b/>
        <sz val="11"/>
        <color indexed="8"/>
        <rFont val="Arial"/>
        <family val="2"/>
      </rPr>
      <t xml:space="preserve">
Ejecutado Primer Cuatrimestre</t>
    </r>
  </si>
  <si>
    <t>239</t>
  </si>
  <si>
    <t>191</t>
  </si>
  <si>
    <t>113</t>
  </si>
  <si>
    <t>171</t>
  </si>
  <si>
    <t>331</t>
  </si>
  <si>
    <t>253</t>
  </si>
  <si>
    <t>DEPARTAMENTO DE AGUA</t>
  </si>
  <si>
    <t>TOTAL DEPARTAMENTO DE AGUA</t>
  </si>
  <si>
    <t>252</t>
  </si>
  <si>
    <t>20</t>
  </si>
  <si>
    <t>00</t>
  </si>
  <si>
    <t>05</t>
  </si>
  <si>
    <t>182</t>
  </si>
  <si>
    <t>CONSERVACION CEMENTERIO Y MERCADOS MUNICIPALES EN EL 2023, EN LAS 11 ZONAS DEL MUNICIPIO DE MIXCO, GUATEMALA</t>
  </si>
  <si>
    <t>003</t>
  </si>
  <si>
    <t>265</t>
  </si>
  <si>
    <t>27</t>
  </si>
  <si>
    <t>156</t>
  </si>
  <si>
    <t>APOYO INSTITUCIONAL Y FORTALECIMIENTO INTEGRAL AL ORDENAMIENTO VIAL Y DE TRANSITO EN EL 2023, EN LAS 11 ZONAS DE MIXCO, GUATEMALA</t>
  </si>
  <si>
    <t>6</t>
  </si>
  <si>
    <t>168</t>
  </si>
  <si>
    <t>121</t>
  </si>
  <si>
    <t>192</t>
  </si>
  <si>
    <t>247</t>
  </si>
  <si>
    <t>166</t>
  </si>
  <si>
    <t>241</t>
  </si>
  <si>
    <t>326</t>
  </si>
  <si>
    <t>219</t>
  </si>
  <si>
    <t>244</t>
  </si>
  <si>
    <t>APOYO INSTITUCIONAL Y FORTALECIMIENTO INTEGRAL PARA LA MUJER EN EL 2023, EN EL MUNICIPIO DE MIXCO, GUATEMALA</t>
  </si>
  <si>
    <t>01 DE MAYO AL 31 DE AGOSTO DE 2023</t>
  </si>
  <si>
    <t>CONSERVACION SISTEMA DE AGUA POTABLE EN EL 2023, EN LAS 11 ZONAS DEL MUNICIPIO DE MIXCO, GUATEMALA</t>
  </si>
  <si>
    <t>CONSERVACION SISTEMA DE ALCANTARILLADO SANITARIO Y PLUVIAL EN EL 2023, EN LAS 11 ZONAS DEL MUNICIPIO DE MIXCO, GUATEMALA</t>
  </si>
  <si>
    <t>CONSERVACION INSTALACIONES DEPORTIVAS Y RECREATIVAS EN EL 2023, EN LAS 11 ZONAS DEL MUNICIPIO DE MIXCO, GUATEMALA</t>
  </si>
  <si>
    <t>CONSERVACION CALLE Y AVENIDAS ADOQUINADAS EN EL 2023, EN LAS 11 ZONAS DEL MUNICIPIO DE MIXCO, GUATEMALA</t>
  </si>
  <si>
    <t>CONSERVACION CALLE Y AVENIDAS CON RODADURA DE ASFALTO Y CONCRETO EN EL 2023, EN LAS 11 ZONAS DEL MUNICIPIO DE MIXCO, GUATEMALA</t>
  </si>
  <si>
    <t>APOYO A LA EDUCACION EN LA CONSERVACION DE LOS ESTABLECIMIENTOS PUBLICOS EN EL 2023, EN EL MUNICIPIO DE MIXCO, GUATEMALA</t>
  </si>
  <si>
    <t>CONSERVACION RED DE ALUMBRADO PUBLICO EN EL 2023, EN LAS 11 ZONAS DEL MUNICIPIO DE MIXCO, GUATEMALA</t>
  </si>
  <si>
    <t>CONSERVACION MURO DE CONTENCION Y/O MITIGACION A RIESGOS EN EL 2023, EN LAS 11 ZONAS DEL MUNICIPIO DE MIXCO, GUATEMALA</t>
  </si>
  <si>
    <t>SANEAMIENTO CALLE Y RECOLECCION DE DESECHOS SOLIDOS EN EL 2023, EN LAS 11 ZONAS DEL MUNICIPIO DE MIXCO, GUATEMALA</t>
  </si>
  <si>
    <t>163</t>
  </si>
  <si>
    <t>195</t>
  </si>
  <si>
    <t>01-60</t>
  </si>
  <si>
    <t>61-89</t>
  </si>
  <si>
    <t>90-97</t>
  </si>
  <si>
    <t>98-139</t>
  </si>
  <si>
    <t>140-174</t>
  </si>
  <si>
    <t>175-200</t>
  </si>
  <si>
    <t>201-222</t>
  </si>
  <si>
    <t>223-224</t>
  </si>
  <si>
    <t>225-253</t>
  </si>
  <si>
    <t>254-264</t>
  </si>
  <si>
    <t>265-278</t>
  </si>
  <si>
    <t>279-297</t>
  </si>
  <si>
    <t>298-331</t>
  </si>
  <si>
    <t>332-339</t>
  </si>
  <si>
    <t>340-375</t>
  </si>
  <si>
    <t>376-401</t>
  </si>
  <si>
    <t>402-409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</si>
</sst>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quot;Q&quot;* #,##0.00_-;\-&quot;Q&quot;* #,##0.00_-;_-&quot;Q&quot;* &quot;-&quot;??_-;_-@_-"/>
    <numFmt numFmtId="165" formatCode="_-[$Q-100A]* #,##0.00_-;\-[$Q-100A]* #,##0.00_-;_-[$Q-100A]* &quot;-&quot;??_-;_-@_-"/>
  </numFmts>
  <fonts count="29" x14ac:knownFonts="1">
    <font>
      <sz val="11"/>
      <color theme="1"/>
      <name val="Calibri"/>
      <family val="2"/>
      <scheme val="minor"/>
    </font>
    <font>
      <b/>
      <sz val="11"/>
      <color indexed="8"/>
      <name val="Arial"/>
      <family val="2"/>
    </font>
    <font>
      <sz val="11"/>
      <color indexed="8"/>
      <name val="Arial"/>
      <family val="2"/>
    </font>
    <font>
      <b/>
      <sz val="11"/>
      <color indexed="48"/>
      <name val="Arial"/>
      <family val="2"/>
    </font>
    <font>
      <b/>
      <sz val="9"/>
      <color indexed="8"/>
      <name val="Arial"/>
      <family val="2"/>
    </font>
    <font>
      <b/>
      <sz val="9"/>
      <color indexed="48"/>
      <name val="Arial"/>
      <family val="2"/>
    </font>
    <font>
      <b/>
      <sz val="9"/>
      <color indexed="10"/>
      <name val="Arial"/>
      <family val="2"/>
    </font>
    <font>
      <b/>
      <sz val="9"/>
      <color indexed="40"/>
      <name val="Arial"/>
      <family val="2"/>
    </font>
    <font>
      <b/>
      <sz val="9"/>
      <color indexed="8"/>
      <name val="Arial Narrow"/>
      <family val="2"/>
    </font>
    <font>
      <b/>
      <sz val="11"/>
      <color indexed="10"/>
      <name val="Arial"/>
      <family val="2"/>
    </font>
    <font>
      <sz val="12"/>
      <color indexed="8"/>
      <name val="Arial"/>
      <family val="2"/>
    </font>
    <font>
      <sz val="24"/>
      <color theme="1"/>
      <name val="Calibri"/>
      <family val="2"/>
      <scheme val="minor"/>
    </font>
    <font>
      <b/>
      <sz val="12"/>
      <color indexed="8"/>
      <name val="Arial"/>
      <family val="2"/>
    </font>
    <font>
      <b/>
      <sz val="18"/>
      <color indexed="8"/>
      <name val="Arial"/>
      <family val="2"/>
    </font>
    <font>
      <b/>
      <sz val="9"/>
      <color indexed="62"/>
      <name val="Arial"/>
      <family val="2"/>
    </font>
    <font>
      <sz val="11"/>
      <name val="Arial"/>
      <family val="2"/>
    </font>
    <font>
      <sz val="14"/>
      <color indexed="8"/>
      <name val="Arial"/>
      <family val="2"/>
    </font>
    <font>
      <sz val="9"/>
      <color indexed="8"/>
      <name val="Arial"/>
      <family val="2"/>
    </font>
    <font>
      <sz val="10"/>
      <color indexed="8"/>
      <name val="Arial"/>
      <family val="2"/>
    </font>
    <font>
      <sz val="24"/>
      <name val="Calibri"/>
      <family val="2"/>
      <scheme val="minor"/>
    </font>
    <font>
      <sz val="11"/>
      <color theme="1"/>
      <name val="Calibri"/>
      <family val="2"/>
      <scheme val="minor"/>
    </font>
    <font>
      <sz val="12"/>
      <color theme="1"/>
      <name val="Arial"/>
      <family val="2"/>
    </font>
    <font>
      <sz val="8"/>
      <name val="Calibri"/>
      <family val="2"/>
      <scheme val="minor"/>
    </font>
    <font>
      <b/>
      <sz val="18"/>
      <color theme="1"/>
      <name val="Calibri"/>
      <family val="2"/>
      <scheme val="minor"/>
    </font>
    <font>
      <b/>
      <sz val="16"/>
      <color theme="1"/>
      <name val="Calibri"/>
      <family val="2"/>
      <scheme val="minor"/>
    </font>
    <font>
      <b/>
      <sz val="16"/>
      <name val="Arial"/>
      <family val="2"/>
    </font>
    <font>
      <b/>
      <sz val="16"/>
      <color indexed="8"/>
      <name val="Arial"/>
      <family val="2"/>
    </font>
    <font>
      <b/>
      <sz val="16"/>
      <name val="Calibri"/>
      <family val="2"/>
      <scheme val="minor"/>
    </font>
    <font>
      <b/>
      <sz val="16"/>
      <color theme="1"/>
      <name val="Arial"/>
      <family val="2"/>
    </font>
  </fonts>
  <fills count="2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rgb="FFFFFFCC"/>
        <bgColor indexed="64"/>
      </patternFill>
    </fill>
    <fill>
      <patternFill patternType="solid">
        <fgColor rgb="FFCCFFFF"/>
        <bgColor indexed="64"/>
      </patternFill>
    </fill>
    <fill>
      <patternFill patternType="solid">
        <fgColor rgb="FFFFE7FF"/>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33CC33"/>
        <bgColor indexed="64"/>
      </patternFill>
    </fill>
    <fill>
      <patternFill patternType="solid">
        <fgColor theme="3" tint="0.59999389629810485"/>
        <bgColor indexed="64"/>
      </patternFill>
    </fill>
    <fill>
      <patternFill patternType="solid">
        <fgColor rgb="FF9933FF"/>
        <bgColor indexed="64"/>
      </patternFill>
    </fill>
    <fill>
      <patternFill patternType="solid">
        <fgColor theme="9" tint="0.59999389629810485"/>
        <bgColor indexed="64"/>
      </patternFill>
    </fill>
    <fill>
      <patternFill patternType="solid">
        <fgColor theme="4" tint="0.79998168889431442"/>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s>
  <cellStyleXfs count="3">
    <xf numFmtId="0" fontId="0" fillId="0" borderId="0"/>
    <xf numFmtId="0" fontId="18" fillId="0" borderId="0">
      <alignment vertical="top"/>
    </xf>
    <xf numFmtId="164" fontId="20" fillId="0" borderId="0" applyFont="0" applyFill="0" applyBorder="0" applyAlignment="0" applyProtection="0"/>
  </cellStyleXfs>
  <cellXfs count="307">
    <xf numFmtId="0" fontId="0" fillId="0" borderId="0" xfId="0"/>
    <xf numFmtId="0" fontId="1" fillId="2" borderId="1" xfId="0" applyFont="1" applyFill="1" applyBorder="1"/>
    <xf numFmtId="0" fontId="1" fillId="2" borderId="2" xfId="0" applyFont="1" applyFill="1" applyBorder="1"/>
    <xf numFmtId="0" fontId="2" fillId="2" borderId="2" xfId="0" applyFont="1" applyFill="1" applyBorder="1"/>
    <xf numFmtId="0" fontId="2" fillId="2" borderId="3" xfId="0" applyFont="1" applyFill="1" applyBorder="1"/>
    <xf numFmtId="0" fontId="2" fillId="2" borderId="0" xfId="0" applyFont="1" applyFill="1"/>
    <xf numFmtId="0" fontId="1" fillId="2" borderId="4" xfId="0" applyFont="1" applyFill="1" applyBorder="1"/>
    <xf numFmtId="0" fontId="1" fillId="2" borderId="0" xfId="0" applyFont="1" applyFill="1"/>
    <xf numFmtId="0" fontId="2" fillId="2" borderId="5" xfId="0" applyFont="1" applyFill="1" applyBorder="1"/>
    <xf numFmtId="0" fontId="3" fillId="2" borderId="4" xfId="0" applyFont="1" applyFill="1" applyBorder="1" applyAlignment="1">
      <alignment horizontal="left"/>
    </xf>
    <xf numFmtId="0" fontId="3" fillId="2" borderId="0" xfId="0" applyFont="1" applyFill="1" applyAlignment="1">
      <alignment horizontal="left"/>
    </xf>
    <xf numFmtId="0" fontId="1" fillId="2" borderId="4" xfId="0" applyFont="1" applyFill="1" applyBorder="1" applyAlignment="1">
      <alignment horizontal="center"/>
    </xf>
    <xf numFmtId="0" fontId="1" fillId="2" borderId="0" xfId="0" applyFont="1" applyFill="1" applyAlignment="1">
      <alignment horizontal="center"/>
    </xf>
    <xf numFmtId="0" fontId="4" fillId="4" borderId="4" xfId="0" applyFont="1" applyFill="1" applyBorder="1"/>
    <xf numFmtId="0" fontId="4" fillId="4" borderId="0" xfId="0" applyFont="1" applyFill="1"/>
    <xf numFmtId="0" fontId="1" fillId="4" borderId="0" xfId="0" applyFont="1" applyFill="1"/>
    <xf numFmtId="0" fontId="4" fillId="4" borderId="5" xfId="0" applyFont="1" applyFill="1" applyBorder="1"/>
    <xf numFmtId="0" fontId="4" fillId="2" borderId="0" xfId="0" applyFont="1" applyFill="1"/>
    <xf numFmtId="0" fontId="4" fillId="2" borderId="4" xfId="0" applyFont="1" applyFill="1" applyBorder="1"/>
    <xf numFmtId="0" fontId="4" fillId="2" borderId="5" xfId="0" applyFont="1" applyFill="1" applyBorder="1"/>
    <xf numFmtId="0" fontId="4" fillId="2" borderId="0" xfId="0" applyFont="1" applyFill="1" applyAlignment="1">
      <alignment horizontal="center" vertical="center"/>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164" fontId="10" fillId="0" borderId="10" xfId="0" applyNumberFormat="1"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vertical="center"/>
    </xf>
    <xf numFmtId="41" fontId="4" fillId="2" borderId="0" xfId="0" applyNumberFormat="1" applyFont="1" applyFill="1"/>
    <xf numFmtId="0" fontId="4" fillId="3" borderId="13" xfId="0" applyFont="1" applyFill="1" applyBorder="1" applyAlignment="1">
      <alignment vertical="center"/>
    </xf>
    <xf numFmtId="3" fontId="2" fillId="2" borderId="14" xfId="0" applyNumberFormat="1" applyFont="1" applyFill="1" applyBorder="1" applyAlignment="1">
      <alignment horizontal="center" vertical="center"/>
    </xf>
    <xf numFmtId="3" fontId="15" fillId="0" borderId="10" xfId="0" applyNumberFormat="1" applyFont="1" applyBorder="1" applyAlignment="1">
      <alignment horizontal="center" vertical="center"/>
    </xf>
    <xf numFmtId="0" fontId="4" fillId="2" borderId="0" xfId="0" applyFont="1" applyFill="1" applyAlignment="1">
      <alignment horizontal="center" vertical="center" wrapText="1"/>
    </xf>
    <xf numFmtId="0" fontId="5" fillId="3" borderId="24" xfId="0" applyFont="1" applyFill="1" applyBorder="1"/>
    <xf numFmtId="0" fontId="5" fillId="3" borderId="15" xfId="0" applyFont="1" applyFill="1" applyBorder="1"/>
    <xf numFmtId="0" fontId="4" fillId="3" borderId="15" xfId="0" applyFont="1" applyFill="1" applyBorder="1"/>
    <xf numFmtId="0" fontId="1" fillId="3" borderId="15" xfId="0" applyFont="1" applyFill="1" applyBorder="1"/>
    <xf numFmtId="0" fontId="4" fillId="3" borderId="16" xfId="0" applyFont="1" applyFill="1" applyBorder="1"/>
    <xf numFmtId="0" fontId="5" fillId="3" borderId="11" xfId="0" applyFont="1" applyFill="1" applyBorder="1"/>
    <xf numFmtId="0" fontId="4" fillId="3" borderId="12" xfId="0" applyFont="1" applyFill="1" applyBorder="1"/>
    <xf numFmtId="0" fontId="1" fillId="3" borderId="12" xfId="0" applyFont="1" applyFill="1" applyBorder="1"/>
    <xf numFmtId="0" fontId="4" fillId="3" borderId="13" xfId="0" applyFont="1" applyFill="1" applyBorder="1"/>
    <xf numFmtId="0" fontId="10" fillId="0" borderId="19" xfId="0" applyFont="1" applyBorder="1" applyAlignment="1">
      <alignment horizontal="center" vertical="center"/>
    </xf>
    <xf numFmtId="49" fontId="10" fillId="0" borderId="19" xfId="0" applyNumberFormat="1" applyFont="1" applyBorder="1" applyAlignment="1">
      <alignment horizontal="center" vertical="center"/>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9" borderId="12" xfId="0" applyFont="1" applyFill="1" applyBorder="1" applyAlignment="1">
      <alignment horizontal="center" vertical="center" wrapText="1"/>
    </xf>
    <xf numFmtId="164" fontId="10" fillId="0" borderId="19" xfId="0" applyNumberFormat="1"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5" fillId="2" borderId="31" xfId="0" applyFont="1" applyFill="1" applyBorder="1" applyAlignment="1">
      <alignment horizontal="center" vertical="center" wrapText="1"/>
    </xf>
    <xf numFmtId="0" fontId="4" fillId="3" borderId="2" xfId="0" applyFont="1" applyFill="1" applyBorder="1" applyAlignment="1">
      <alignment horizontal="center" vertical="center"/>
    </xf>
    <xf numFmtId="165" fontId="10" fillId="0" borderId="10" xfId="1" applyNumberFormat="1" applyFont="1" applyBorder="1">
      <alignment vertical="top"/>
    </xf>
    <xf numFmtId="0" fontId="13" fillId="8" borderId="10" xfId="0" applyFont="1" applyFill="1" applyBorder="1" applyAlignment="1">
      <alignment horizontal="center" wrapText="1"/>
    </xf>
    <xf numFmtId="0" fontId="10" fillId="0" borderId="0" xfId="0" applyFont="1" applyAlignment="1">
      <alignment horizontal="center" vertical="center"/>
    </xf>
    <xf numFmtId="0" fontId="2" fillId="5" borderId="0" xfId="0" applyFont="1" applyFill="1"/>
    <xf numFmtId="0" fontId="2" fillId="16" borderId="0" xfId="0" applyFont="1" applyFill="1"/>
    <xf numFmtId="0" fontId="2" fillId="12" borderId="0" xfId="0" applyFont="1" applyFill="1"/>
    <xf numFmtId="4" fontId="0" fillId="15" borderId="10" xfId="0" applyNumberFormat="1" applyFill="1" applyBorder="1" applyAlignment="1">
      <alignment vertical="top"/>
    </xf>
    <xf numFmtId="4" fontId="0" fillId="12" borderId="10" xfId="0" applyNumberFormat="1" applyFill="1" applyBorder="1" applyAlignment="1">
      <alignment vertical="top"/>
    </xf>
    <xf numFmtId="4" fontId="0" fillId="14" borderId="10" xfId="0" applyNumberFormat="1" applyFill="1" applyBorder="1" applyAlignment="1">
      <alignment vertical="top"/>
    </xf>
    <xf numFmtId="4" fontId="4" fillId="0" borderId="0" xfId="0" applyNumberFormat="1" applyFont="1" applyAlignment="1">
      <alignment horizontal="center" vertical="center"/>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1" fillId="0" borderId="0" xfId="0" applyFont="1"/>
    <xf numFmtId="0" fontId="1" fillId="6" borderId="15" xfId="0" applyFont="1" applyFill="1" applyBorder="1"/>
    <xf numFmtId="3" fontId="2" fillId="0" borderId="14" xfId="0" applyNumberFormat="1" applyFont="1" applyBorder="1" applyAlignment="1">
      <alignment horizontal="center" vertical="center"/>
    </xf>
    <xf numFmtId="0" fontId="3" fillId="0" borderId="31"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2" xfId="0" applyFont="1" applyBorder="1"/>
    <xf numFmtId="0" fontId="2" fillId="0" borderId="0" xfId="0" applyFont="1"/>
    <xf numFmtId="0" fontId="4" fillId="0" borderId="0" xfId="0" applyFont="1"/>
    <xf numFmtId="0" fontId="1" fillId="0" borderId="15" xfId="0" applyFont="1" applyBorder="1"/>
    <xf numFmtId="0" fontId="1" fillId="0" borderId="12" xfId="0" applyFont="1" applyBorder="1"/>
    <xf numFmtId="0" fontId="4" fillId="3" borderId="1" xfId="0" applyFont="1" applyFill="1" applyBorder="1" applyAlignment="1">
      <alignment vertical="center"/>
    </xf>
    <xf numFmtId="0" fontId="4" fillId="3" borderId="2" xfId="0" applyFont="1" applyFill="1" applyBorder="1" applyAlignment="1">
      <alignment vertical="center"/>
    </xf>
    <xf numFmtId="0" fontId="4" fillId="6" borderId="2" xfId="0" applyFont="1" applyFill="1" applyBorder="1" applyAlignment="1">
      <alignment vertical="center"/>
    </xf>
    <xf numFmtId="0" fontId="4" fillId="0" borderId="2" xfId="0" applyFont="1" applyBorder="1" applyAlignment="1">
      <alignment vertical="center"/>
    </xf>
    <xf numFmtId="3" fontId="2" fillId="2" borderId="10" xfId="0" applyNumberFormat="1" applyFont="1" applyFill="1" applyBorder="1" applyAlignment="1">
      <alignment horizontal="center" vertical="center"/>
    </xf>
    <xf numFmtId="0" fontId="3" fillId="0" borderId="37" xfId="0" applyFont="1" applyBorder="1" applyAlignment="1">
      <alignment vertical="center" wrapText="1"/>
    </xf>
    <xf numFmtId="0" fontId="3" fillId="2" borderId="2" xfId="0" applyFont="1" applyFill="1" applyBorder="1" applyAlignment="1">
      <alignment vertical="center" wrapText="1"/>
    </xf>
    <xf numFmtId="0" fontId="3" fillId="2" borderId="37" xfId="0" applyFont="1" applyFill="1" applyBorder="1" applyAlignment="1">
      <alignment vertical="center" wrapText="1"/>
    </xf>
    <xf numFmtId="0" fontId="4" fillId="2" borderId="12"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2" borderId="37"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3" xfId="0" applyFont="1" applyBorder="1" applyAlignment="1">
      <alignment horizontal="center" vertical="center"/>
    </xf>
    <xf numFmtId="0" fontId="5" fillId="2" borderId="2" xfId="0" applyFont="1" applyFill="1" applyBorder="1" applyAlignment="1">
      <alignment horizontal="center" vertical="center" wrapText="1"/>
    </xf>
    <xf numFmtId="49" fontId="2" fillId="5" borderId="24" xfId="0" applyNumberFormat="1" applyFont="1" applyFill="1" applyBorder="1" applyAlignment="1">
      <alignment horizontal="center" vertical="center"/>
    </xf>
    <xf numFmtId="49" fontId="2" fillId="6" borderId="46" xfId="0" applyNumberFormat="1" applyFont="1" applyFill="1" applyBorder="1" applyAlignment="1">
      <alignment horizontal="center" vertical="center"/>
    </xf>
    <xf numFmtId="49" fontId="2" fillId="7" borderId="46" xfId="0" applyNumberFormat="1" applyFont="1" applyFill="1" applyBorder="1" applyAlignment="1">
      <alignment horizontal="center" vertical="center"/>
    </xf>
    <xf numFmtId="49" fontId="2" fillId="13" borderId="46" xfId="0" applyNumberFormat="1" applyFont="1" applyFill="1" applyBorder="1" applyAlignment="1">
      <alignment horizontal="center" vertical="center"/>
    </xf>
    <xf numFmtId="49" fontId="2" fillId="14" borderId="46" xfId="0" applyNumberFormat="1" applyFont="1" applyFill="1" applyBorder="1" applyAlignment="1">
      <alignment horizontal="center" vertical="center"/>
    </xf>
    <xf numFmtId="49" fontId="2" fillId="18" borderId="46" xfId="0" applyNumberFormat="1" applyFont="1" applyFill="1" applyBorder="1" applyAlignment="1">
      <alignment horizontal="center" vertical="center"/>
    </xf>
    <xf numFmtId="49" fontId="2" fillId="17" borderId="46" xfId="0" applyNumberFormat="1" applyFont="1" applyFill="1" applyBorder="1" applyAlignment="1">
      <alignment horizontal="center" vertical="center"/>
    </xf>
    <xf numFmtId="49" fontId="2" fillId="21" borderId="46" xfId="0" applyNumberFormat="1" applyFont="1" applyFill="1" applyBorder="1" applyAlignment="1">
      <alignment horizontal="center" vertical="center"/>
    </xf>
    <xf numFmtId="49" fontId="2" fillId="9" borderId="46" xfId="0" applyNumberFormat="1" applyFont="1" applyFill="1" applyBorder="1" applyAlignment="1">
      <alignment horizontal="center" vertical="center"/>
    </xf>
    <xf numFmtId="49" fontId="2" fillId="22" borderId="46" xfId="0" applyNumberFormat="1" applyFont="1" applyFill="1" applyBorder="1" applyAlignment="1">
      <alignment horizontal="center" vertical="center"/>
    </xf>
    <xf numFmtId="49" fontId="2" fillId="11" borderId="46" xfId="0" applyNumberFormat="1" applyFont="1" applyFill="1" applyBorder="1" applyAlignment="1">
      <alignment horizontal="center" vertical="center"/>
    </xf>
    <xf numFmtId="3" fontId="2" fillId="2" borderId="38" xfId="0" applyNumberFormat="1" applyFont="1" applyFill="1" applyBorder="1" applyAlignment="1">
      <alignment horizontal="center" vertical="center"/>
    </xf>
    <xf numFmtId="3" fontId="15" fillId="0" borderId="17"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22" xfId="0" applyNumberFormat="1" applyFont="1" applyBorder="1" applyAlignment="1">
      <alignment horizontal="center" vertical="center"/>
    </xf>
    <xf numFmtId="3" fontId="1" fillId="0" borderId="25" xfId="0" applyNumberFormat="1" applyFont="1" applyBorder="1" applyAlignment="1">
      <alignment horizontal="center" vertical="center"/>
    </xf>
    <xf numFmtId="3" fontId="2" fillId="0" borderId="38" xfId="0" applyNumberFormat="1" applyFont="1" applyBorder="1" applyAlignment="1">
      <alignment horizontal="center" vertical="center"/>
    </xf>
    <xf numFmtId="3" fontId="2" fillId="2" borderId="23" xfId="0" applyNumberFormat="1" applyFont="1" applyFill="1" applyBorder="1" applyAlignment="1">
      <alignment horizontal="center" vertical="center"/>
    </xf>
    <xf numFmtId="3" fontId="15" fillId="0" borderId="18" xfId="0" applyNumberFormat="1" applyFont="1" applyBorder="1" applyAlignment="1">
      <alignment horizontal="center" vertical="center"/>
    </xf>
    <xf numFmtId="3" fontId="15" fillId="0" borderId="40" xfId="0" applyNumberFormat="1" applyFont="1" applyBorder="1" applyAlignment="1">
      <alignment horizontal="center" vertical="center"/>
    </xf>
    <xf numFmtId="3" fontId="2" fillId="2" borderId="39" xfId="0" applyNumberFormat="1" applyFont="1" applyFill="1" applyBorder="1" applyAlignment="1">
      <alignment horizontal="center" vertical="center"/>
    </xf>
    <xf numFmtId="3" fontId="1" fillId="2" borderId="18" xfId="0" applyNumberFormat="1" applyFont="1" applyFill="1" applyBorder="1" applyAlignment="1">
      <alignment horizontal="center" vertical="center"/>
    </xf>
    <xf numFmtId="3" fontId="1" fillId="2" borderId="23" xfId="0" applyNumberFormat="1" applyFont="1" applyFill="1" applyBorder="1" applyAlignment="1">
      <alignment horizontal="center" vertical="center"/>
    </xf>
    <xf numFmtId="49" fontId="21" fillId="0" borderId="10" xfId="0" applyNumberFormat="1" applyFont="1" applyBorder="1" applyAlignment="1">
      <alignment horizontal="center" vertical="center"/>
    </xf>
    <xf numFmtId="165" fontId="10" fillId="0" borderId="10" xfId="2" applyNumberFormat="1" applyFont="1" applyFill="1" applyBorder="1" applyAlignment="1">
      <alignment vertical="top"/>
    </xf>
    <xf numFmtId="165" fontId="10" fillId="0" borderId="19" xfId="2" applyNumberFormat="1" applyFont="1" applyFill="1" applyBorder="1" applyAlignment="1">
      <alignment horizontal="center" vertical="center"/>
    </xf>
    <xf numFmtId="164" fontId="21" fillId="0" borderId="19" xfId="0" applyNumberFormat="1" applyFont="1" applyBorder="1" applyAlignment="1">
      <alignment horizontal="center" vertical="center"/>
    </xf>
    <xf numFmtId="49" fontId="21" fillId="0" borderId="19" xfId="0" applyNumberFormat="1" applyFont="1" applyBorder="1" applyAlignment="1">
      <alignment horizontal="center" vertical="center"/>
    </xf>
    <xf numFmtId="0" fontId="3" fillId="3" borderId="2" xfId="0" applyFont="1" applyFill="1" applyBorder="1" applyAlignment="1">
      <alignment horizontal="center" vertical="center" wrapText="1"/>
    </xf>
    <xf numFmtId="4" fontId="0" fillId="0" borderId="10" xfId="0" applyNumberFormat="1" applyBorder="1" applyAlignment="1">
      <alignment vertical="top"/>
    </xf>
    <xf numFmtId="0" fontId="10" fillId="0" borderId="10" xfId="0" applyFont="1" applyBorder="1" applyAlignment="1">
      <alignment horizontal="center" vertical="center" wrapText="1"/>
    </xf>
    <xf numFmtId="0" fontId="10" fillId="0" borderId="19" xfId="0" applyFont="1" applyBorder="1" applyAlignment="1">
      <alignment horizontal="center" vertical="center" wrapText="1"/>
    </xf>
    <xf numFmtId="164" fontId="21" fillId="0" borderId="10" xfId="0" applyNumberFormat="1" applyFont="1" applyBorder="1" applyAlignment="1">
      <alignment horizontal="center" vertical="center"/>
    </xf>
    <xf numFmtId="49" fontId="2" fillId="10" borderId="46" xfId="0" applyNumberFormat="1" applyFont="1" applyFill="1" applyBorder="1" applyAlignment="1">
      <alignment horizontal="center" vertical="center"/>
    </xf>
    <xf numFmtId="49" fontId="2" fillId="0" borderId="46" xfId="0" applyNumberFormat="1" applyFont="1" applyBorder="1" applyAlignment="1">
      <alignment horizontal="center" vertical="center"/>
    </xf>
    <xf numFmtId="165" fontId="10" fillId="0" borderId="19" xfId="1" applyNumberFormat="1" applyFont="1" applyBorder="1">
      <alignment vertical="top"/>
    </xf>
    <xf numFmtId="3" fontId="10" fillId="0" borderId="10" xfId="1" applyNumberFormat="1" applyFont="1" applyBorder="1" applyAlignment="1">
      <alignment horizontal="center" vertical="top"/>
    </xf>
    <xf numFmtId="3" fontId="15" fillId="0" borderId="0" xfId="0" applyNumberFormat="1" applyFont="1" applyAlignment="1">
      <alignment horizontal="center" vertical="center"/>
    </xf>
    <xf numFmtId="3" fontId="2" fillId="2" borderId="0" xfId="0" applyNumberFormat="1" applyFont="1" applyFill="1" applyAlignment="1">
      <alignment horizontal="center" vertical="center"/>
    </xf>
    <xf numFmtId="3" fontId="1" fillId="0" borderId="0" xfId="0" applyNumberFormat="1" applyFont="1" applyAlignment="1">
      <alignment horizontal="center" vertical="center"/>
    </xf>
    <xf numFmtId="49" fontId="2" fillId="19" borderId="46" xfId="0" applyNumberFormat="1" applyFont="1" applyFill="1" applyBorder="1" applyAlignment="1">
      <alignment horizontal="center" vertical="center"/>
    </xf>
    <xf numFmtId="3" fontId="2" fillId="2" borderId="50" xfId="0" applyNumberFormat="1" applyFont="1" applyFill="1" applyBorder="1" applyAlignment="1">
      <alignment horizontal="center" vertical="center"/>
    </xf>
    <xf numFmtId="3" fontId="15" fillId="0" borderId="36" xfId="0" applyNumberFormat="1" applyFont="1" applyBorder="1" applyAlignment="1">
      <alignment horizontal="center" vertical="center"/>
    </xf>
    <xf numFmtId="3" fontId="15" fillId="0" borderId="51" xfId="0" applyNumberFormat="1" applyFont="1" applyBorder="1" applyAlignment="1">
      <alignment horizontal="center" vertical="center"/>
    </xf>
    <xf numFmtId="3" fontId="15" fillId="0" borderId="53" xfId="0" applyNumberFormat="1" applyFont="1" applyBorder="1" applyAlignment="1">
      <alignment horizontal="center" vertical="center"/>
    </xf>
    <xf numFmtId="3" fontId="15" fillId="0" borderId="32" xfId="0" applyNumberFormat="1" applyFont="1" applyBorder="1" applyAlignment="1">
      <alignment horizontal="center" vertical="center"/>
    </xf>
    <xf numFmtId="3" fontId="1" fillId="2" borderId="54" xfId="0" applyNumberFormat="1" applyFont="1" applyFill="1" applyBorder="1" applyAlignment="1">
      <alignment horizontal="center" vertical="center"/>
    </xf>
    <xf numFmtId="49" fontId="2" fillId="23" borderId="52" xfId="0" applyNumberFormat="1" applyFont="1" applyFill="1" applyBorder="1" applyAlignment="1">
      <alignment horizontal="center" vertical="center"/>
    </xf>
    <xf numFmtId="164" fontId="23" fillId="8" borderId="10" xfId="0" applyNumberFormat="1" applyFont="1" applyFill="1" applyBorder="1" applyAlignment="1">
      <alignment vertical="top"/>
    </xf>
    <xf numFmtId="164" fontId="24" fillId="8" borderId="10" xfId="0" applyNumberFormat="1" applyFont="1" applyFill="1" applyBorder="1" applyAlignment="1">
      <alignment vertical="top"/>
    </xf>
    <xf numFmtId="3" fontId="15" fillId="0" borderId="55" xfId="0" applyNumberFormat="1" applyFont="1" applyBorder="1" applyAlignment="1">
      <alignment horizontal="center" vertical="center"/>
    </xf>
    <xf numFmtId="3" fontId="15" fillId="0" borderId="27" xfId="0" applyNumberFormat="1" applyFont="1" applyBorder="1" applyAlignment="1">
      <alignment horizontal="center" vertical="center"/>
    </xf>
    <xf numFmtId="3" fontId="1" fillId="2" borderId="56" xfId="0" applyNumberFormat="1" applyFont="1" applyFill="1" applyBorder="1" applyAlignment="1">
      <alignment horizontal="center" vertical="center"/>
    </xf>
    <xf numFmtId="49" fontId="2" fillId="24" borderId="4" xfId="0" applyNumberFormat="1" applyFont="1" applyFill="1" applyBorder="1" applyAlignment="1">
      <alignment horizontal="center" vertical="center"/>
    </xf>
    <xf numFmtId="49" fontId="2" fillId="25" borderId="4" xfId="0" applyNumberFormat="1" applyFont="1" applyFill="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2" fillId="2" borderId="33" xfId="0" applyFont="1" applyFill="1" applyBorder="1"/>
    <xf numFmtId="0" fontId="2" fillId="2" borderId="35" xfId="0" applyFont="1" applyFill="1" applyBorder="1"/>
    <xf numFmtId="3" fontId="1" fillId="2" borderId="57" xfId="0" applyNumberFormat="1" applyFont="1" applyFill="1" applyBorder="1" applyAlignment="1">
      <alignment horizontal="center" vertical="center"/>
    </xf>
    <xf numFmtId="3" fontId="1" fillId="2" borderId="48" xfId="0" applyNumberFormat="1" applyFont="1" applyFill="1" applyBorder="1" applyAlignment="1">
      <alignment horizontal="center" vertical="center"/>
    </xf>
    <xf numFmtId="3" fontId="1" fillId="2" borderId="10" xfId="0" applyNumberFormat="1" applyFont="1" applyFill="1" applyBorder="1" applyAlignment="1">
      <alignment horizontal="center" vertical="center"/>
    </xf>
    <xf numFmtId="3" fontId="1" fillId="2" borderId="20" xfId="0" applyNumberFormat="1" applyFont="1" applyFill="1" applyBorder="1" applyAlignment="1">
      <alignment horizontal="center" vertical="center"/>
    </xf>
    <xf numFmtId="0" fontId="11" fillId="24" borderId="26" xfId="0" applyFont="1" applyFill="1" applyBorder="1" applyAlignment="1">
      <alignment horizontal="center" vertical="center" wrapText="1"/>
    </xf>
    <xf numFmtId="0" fontId="11" fillId="24" borderId="27" xfId="0" applyFont="1" applyFill="1" applyBorder="1" applyAlignment="1">
      <alignment horizontal="center" vertical="center" wrapText="1"/>
    </xf>
    <xf numFmtId="0" fontId="11" fillId="25" borderId="10"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3" fontId="1" fillId="2" borderId="14" xfId="0" applyNumberFormat="1" applyFont="1" applyFill="1" applyBorder="1" applyAlignment="1">
      <alignment horizontal="center" vertical="center"/>
    </xf>
    <xf numFmtId="3" fontId="1" fillId="2" borderId="58" xfId="0" applyNumberFormat="1" applyFont="1" applyFill="1" applyBorder="1" applyAlignment="1">
      <alignment horizontal="center" vertical="center"/>
    </xf>
    <xf numFmtId="0" fontId="17" fillId="2" borderId="11"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7" fillId="2" borderId="13" xfId="0" applyFont="1" applyFill="1" applyBorder="1" applyAlignment="1">
      <alignment horizontal="center" vertical="top" wrapText="1"/>
    </xf>
    <xf numFmtId="0" fontId="13" fillId="8" borderId="20" xfId="0" applyFont="1" applyFill="1" applyBorder="1" applyAlignment="1">
      <alignment horizontal="center" wrapText="1"/>
    </xf>
    <xf numFmtId="0" fontId="13" fillId="8" borderId="21" xfId="0" applyFont="1" applyFill="1" applyBorder="1" applyAlignment="1">
      <alignment horizontal="center" wrapText="1"/>
    </xf>
    <xf numFmtId="0" fontId="13" fillId="8" borderId="36" xfId="0" applyFont="1" applyFill="1" applyBorder="1" applyAlignment="1">
      <alignment horizont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16" fillId="2" borderId="47" xfId="0" applyFont="1" applyFill="1" applyBorder="1" applyAlignment="1">
      <alignment horizontal="left" vertical="top" wrapText="1"/>
    </xf>
    <xf numFmtId="0" fontId="16" fillId="2" borderId="48" xfId="0" applyFont="1" applyFill="1" applyBorder="1" applyAlignment="1">
      <alignment horizontal="left" vertical="top" wrapText="1"/>
    </xf>
    <xf numFmtId="0" fontId="16" fillId="2" borderId="49" xfId="0" applyFont="1" applyFill="1" applyBorder="1" applyAlignment="1">
      <alignment horizontal="left" vertical="top" wrapText="1"/>
    </xf>
    <xf numFmtId="0" fontId="16" fillId="2" borderId="4" xfId="0" applyFont="1" applyFill="1" applyBorder="1" applyAlignment="1">
      <alignment horizontal="left" vertical="top" wrapText="1"/>
    </xf>
    <xf numFmtId="0" fontId="16" fillId="2" borderId="0" xfId="0" applyFont="1" applyFill="1" applyAlignment="1">
      <alignment horizontal="left" vertical="top" wrapText="1"/>
    </xf>
    <xf numFmtId="0" fontId="16" fillId="2" borderId="5" xfId="0" applyFont="1" applyFill="1" applyBorder="1" applyAlignment="1">
      <alignment horizontal="left" vertical="top" wrapText="1"/>
    </xf>
    <xf numFmtId="0" fontId="11" fillId="7" borderId="26"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1" fillId="5" borderId="19" xfId="0" applyFont="1" applyFill="1" applyBorder="1" applyAlignment="1">
      <alignment horizontal="center" vertical="center" wrapText="1"/>
    </xf>
    <xf numFmtId="164" fontId="19" fillId="6" borderId="26" xfId="0" applyNumberFormat="1" applyFont="1" applyFill="1" applyBorder="1" applyAlignment="1">
      <alignment horizontal="center" vertical="center" wrapText="1"/>
    </xf>
    <xf numFmtId="164" fontId="19" fillId="6" borderId="27" xfId="0" applyNumberFormat="1" applyFont="1" applyFill="1" applyBorder="1" applyAlignment="1">
      <alignment horizontal="center" vertical="center" wrapText="1"/>
    </xf>
    <xf numFmtId="164" fontId="19" fillId="6" borderId="19" xfId="0" applyNumberFormat="1" applyFont="1" applyFill="1" applyBorder="1" applyAlignment="1">
      <alignment horizontal="center" vertical="center" wrapText="1"/>
    </xf>
    <xf numFmtId="0" fontId="11" fillId="18" borderId="26" xfId="0" applyFont="1" applyFill="1" applyBorder="1" applyAlignment="1">
      <alignment horizontal="center" vertical="center" wrapText="1"/>
    </xf>
    <xf numFmtId="0" fontId="11" fillId="18" borderId="27" xfId="0" applyFont="1" applyFill="1" applyBorder="1" applyAlignment="1">
      <alignment horizontal="center" vertical="center" wrapText="1"/>
    </xf>
    <xf numFmtId="0" fontId="11" fillId="18" borderId="19" xfId="0" applyFont="1" applyFill="1" applyBorder="1" applyAlignment="1">
      <alignment horizontal="center" vertical="center" wrapText="1"/>
    </xf>
    <xf numFmtId="0" fontId="2" fillId="3" borderId="6" xfId="0" applyFont="1" applyFill="1" applyBorder="1" applyAlignment="1">
      <alignment horizontal="left"/>
    </xf>
    <xf numFmtId="0" fontId="2" fillId="3" borderId="7" xfId="0" applyFont="1" applyFill="1" applyBorder="1" applyAlignment="1">
      <alignment horizontal="left"/>
    </xf>
    <xf numFmtId="0" fontId="2" fillId="3" borderId="8" xfId="0" applyFont="1" applyFill="1" applyBorder="1" applyAlignment="1">
      <alignment horizontal="left"/>
    </xf>
    <xf numFmtId="0" fontId="5" fillId="2" borderId="9"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11" fillId="14" borderId="26" xfId="0" applyFont="1" applyFill="1" applyBorder="1" applyAlignment="1">
      <alignment horizontal="center" vertical="center" wrapText="1"/>
    </xf>
    <xf numFmtId="0" fontId="11" fillId="14" borderId="27" xfId="0" applyFont="1" applyFill="1" applyBorder="1" applyAlignment="1">
      <alignment horizontal="center" vertical="center" wrapText="1"/>
    </xf>
    <xf numFmtId="0" fontId="11" fillId="14" borderId="19" xfId="0" applyFont="1" applyFill="1" applyBorder="1" applyAlignment="1">
      <alignment horizontal="center" vertical="center" wrapText="1"/>
    </xf>
    <xf numFmtId="0" fontId="11" fillId="13" borderId="26" xfId="0" applyFont="1" applyFill="1" applyBorder="1" applyAlignment="1">
      <alignment horizontal="center" vertical="center" wrapText="1"/>
    </xf>
    <xf numFmtId="0" fontId="11" fillId="13" borderId="27" xfId="0" applyFont="1" applyFill="1" applyBorder="1" applyAlignment="1">
      <alignment horizontal="center" vertical="center" wrapText="1"/>
    </xf>
    <xf numFmtId="0" fontId="11" fillId="13" borderId="19" xfId="0" applyFont="1" applyFill="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9" xfId="0" applyFont="1" applyBorder="1" applyAlignment="1">
      <alignment horizontal="center" vertical="center" wrapText="1"/>
    </xf>
    <xf numFmtId="0" fontId="11" fillId="10" borderId="26" xfId="0" applyFont="1" applyFill="1" applyBorder="1" applyAlignment="1">
      <alignment horizontal="center" vertical="center" wrapText="1"/>
    </xf>
    <xf numFmtId="0" fontId="11" fillId="10" borderId="27" xfId="0" applyFont="1" applyFill="1" applyBorder="1" applyAlignment="1">
      <alignment horizontal="center" vertical="center" wrapText="1"/>
    </xf>
    <xf numFmtId="0" fontId="11" fillId="10" borderId="19" xfId="0" applyFont="1" applyFill="1" applyBorder="1" applyAlignment="1">
      <alignment horizontal="center" vertical="center" wrapText="1"/>
    </xf>
    <xf numFmtId="3" fontId="1" fillId="2" borderId="32" xfId="0" applyNumberFormat="1" applyFont="1" applyFill="1" applyBorder="1" applyAlignment="1">
      <alignment horizontal="center" vertical="center"/>
    </xf>
    <xf numFmtId="3" fontId="1" fillId="2" borderId="34" xfId="0" applyNumberFormat="1" applyFont="1" applyFill="1" applyBorder="1" applyAlignment="1">
      <alignment horizontal="center" vertical="center"/>
    </xf>
    <xf numFmtId="0" fontId="11" fillId="23" borderId="26" xfId="0" applyFont="1" applyFill="1" applyBorder="1" applyAlignment="1">
      <alignment horizontal="center" vertical="center" wrapText="1"/>
    </xf>
    <xf numFmtId="0" fontId="11" fillId="23" borderId="27" xfId="0" applyFont="1" applyFill="1" applyBorder="1" applyAlignment="1">
      <alignment horizontal="center" vertical="center" wrapText="1"/>
    </xf>
    <xf numFmtId="0" fontId="11" fillId="23" borderId="19" xfId="0" applyFont="1" applyFill="1" applyBorder="1" applyAlignment="1">
      <alignment horizontal="center" vertical="center" wrapText="1"/>
    </xf>
    <xf numFmtId="0" fontId="11" fillId="19" borderId="26" xfId="0" applyFont="1" applyFill="1" applyBorder="1" applyAlignment="1">
      <alignment horizontal="center" vertical="center" wrapText="1"/>
    </xf>
    <xf numFmtId="0" fontId="11" fillId="19" borderId="27" xfId="0" applyFont="1" applyFill="1" applyBorder="1" applyAlignment="1">
      <alignment horizontal="center" vertical="center" wrapText="1"/>
    </xf>
    <xf numFmtId="0" fontId="11" fillId="19" borderId="19" xfId="0" applyFont="1" applyFill="1" applyBorder="1" applyAlignment="1">
      <alignment horizontal="center" vertical="center" wrapText="1"/>
    </xf>
    <xf numFmtId="0" fontId="11" fillId="11" borderId="26"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11" fillId="11" borderId="19" xfId="0" applyFont="1" applyFill="1" applyBorder="1" applyAlignment="1">
      <alignment horizontal="center" vertical="center" wrapText="1"/>
    </xf>
    <xf numFmtId="0" fontId="11" fillId="20" borderId="26"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19" xfId="0" applyFont="1" applyFill="1" applyBorder="1" applyAlignment="1">
      <alignment horizontal="center" vertical="center" wrapText="1"/>
    </xf>
    <xf numFmtId="0" fontId="11" fillId="9" borderId="26" xfId="0" applyFont="1" applyFill="1" applyBorder="1" applyAlignment="1">
      <alignment horizontal="center" vertical="center" wrapText="1"/>
    </xf>
    <xf numFmtId="0" fontId="11" fillId="9" borderId="27"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11" fillId="21" borderId="26" xfId="0" applyFont="1" applyFill="1" applyBorder="1" applyAlignment="1">
      <alignment horizontal="center" vertical="center" wrapText="1"/>
    </xf>
    <xf numFmtId="0" fontId="11" fillId="21" borderId="27" xfId="0" applyFont="1" applyFill="1" applyBorder="1" applyAlignment="1">
      <alignment horizontal="center" vertical="center" wrapText="1"/>
    </xf>
    <xf numFmtId="0" fontId="11" fillId="21" borderId="19" xfId="0" applyFont="1" applyFill="1" applyBorder="1" applyAlignment="1">
      <alignment horizontal="center" vertical="center" wrapText="1"/>
    </xf>
    <xf numFmtId="0" fontId="11" fillId="17" borderId="26" xfId="0" applyFont="1" applyFill="1" applyBorder="1" applyAlignment="1">
      <alignment horizontal="center" vertical="center" wrapText="1"/>
    </xf>
    <xf numFmtId="0" fontId="11" fillId="17" borderId="27"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25" fillId="5" borderId="10" xfId="0" applyFont="1" applyFill="1" applyBorder="1" applyAlignment="1">
      <alignment horizontal="center" vertical="center" wrapText="1"/>
    </xf>
    <xf numFmtId="0" fontId="25" fillId="5" borderId="10" xfId="0" applyFont="1" applyFill="1" applyBorder="1" applyAlignment="1">
      <alignment horizontal="center" vertical="center" wrapText="1"/>
    </xf>
    <xf numFmtId="164" fontId="25" fillId="5" borderId="10" xfId="0" applyNumberFormat="1" applyFont="1" applyFill="1" applyBorder="1" applyAlignment="1">
      <alignment horizontal="center" vertical="center"/>
    </xf>
    <xf numFmtId="0" fontId="26" fillId="6" borderId="10" xfId="0" applyFont="1" applyFill="1" applyBorder="1" applyAlignment="1">
      <alignment horizontal="center" vertical="center" wrapText="1"/>
    </xf>
    <xf numFmtId="0" fontId="26" fillId="6" borderId="10" xfId="0" applyFont="1" applyFill="1" applyBorder="1" applyAlignment="1">
      <alignment horizontal="center" vertical="center" wrapText="1"/>
    </xf>
    <xf numFmtId="164" fontId="25" fillId="6" borderId="10" xfId="0" applyNumberFormat="1" applyFont="1" applyFill="1" applyBorder="1" applyAlignment="1">
      <alignment horizontal="center" vertical="center"/>
    </xf>
    <xf numFmtId="164" fontId="27" fillId="6" borderId="10" xfId="0" applyNumberFormat="1" applyFont="1" applyFill="1" applyBorder="1" applyAlignment="1">
      <alignment horizontal="center" vertical="center"/>
    </xf>
    <xf numFmtId="0" fontId="26" fillId="7" borderId="10" xfId="0" applyFont="1" applyFill="1" applyBorder="1" applyAlignment="1">
      <alignment horizontal="center" vertical="center" wrapText="1"/>
    </xf>
    <xf numFmtId="0" fontId="26" fillId="7" borderId="10" xfId="0" applyFont="1" applyFill="1" applyBorder="1" applyAlignment="1">
      <alignment horizontal="center" vertical="center" wrapText="1"/>
    </xf>
    <xf numFmtId="164" fontId="28" fillId="7" borderId="10" xfId="0" applyNumberFormat="1" applyFont="1" applyFill="1" applyBorder="1" applyAlignment="1">
      <alignment horizontal="center" vertical="center"/>
    </xf>
    <xf numFmtId="0" fontId="26" fillId="10" borderId="10" xfId="0" applyFont="1" applyFill="1" applyBorder="1" applyAlignment="1">
      <alignment horizontal="center" vertical="center" wrapText="1"/>
    </xf>
    <xf numFmtId="0" fontId="26" fillId="10" borderId="10" xfId="0" applyFont="1" applyFill="1" applyBorder="1" applyAlignment="1">
      <alignment horizontal="center" vertical="center" wrapText="1"/>
    </xf>
    <xf numFmtId="164" fontId="28" fillId="10" borderId="10" xfId="0" applyNumberFormat="1" applyFont="1" applyFill="1" applyBorder="1" applyAlignment="1">
      <alignment horizontal="center" vertical="center"/>
    </xf>
    <xf numFmtId="0" fontId="26" fillId="0" borderId="10" xfId="0" applyFont="1" applyBorder="1" applyAlignment="1">
      <alignment horizontal="center" vertical="center" wrapText="1"/>
    </xf>
    <xf numFmtId="164" fontId="26" fillId="0" borderId="10" xfId="0" applyNumberFormat="1" applyFont="1" applyBorder="1" applyAlignment="1">
      <alignment vertical="center" wrapText="1"/>
    </xf>
    <xf numFmtId="0" fontId="26" fillId="13" borderId="20" xfId="0" applyFont="1" applyFill="1" applyBorder="1" applyAlignment="1">
      <alignment horizontal="center" vertical="center" wrapText="1"/>
    </xf>
    <xf numFmtId="0" fontId="26" fillId="13" borderId="21" xfId="0" applyFont="1" applyFill="1" applyBorder="1" applyAlignment="1">
      <alignment horizontal="center" vertical="center" wrapText="1"/>
    </xf>
    <xf numFmtId="0" fontId="26" fillId="13" borderId="36" xfId="0" applyFont="1" applyFill="1" applyBorder="1" applyAlignment="1">
      <alignment horizontal="center" vertical="center" wrapText="1"/>
    </xf>
    <xf numFmtId="164" fontId="28" fillId="13" borderId="10" xfId="0" applyNumberFormat="1" applyFont="1" applyFill="1" applyBorder="1" applyAlignment="1">
      <alignment horizontal="center" vertical="center"/>
    </xf>
    <xf numFmtId="0" fontId="26" fillId="14" borderId="20" xfId="0" applyFont="1" applyFill="1" applyBorder="1" applyAlignment="1">
      <alignment horizontal="center" vertical="center" wrapText="1"/>
    </xf>
    <xf numFmtId="0" fontId="26" fillId="14" borderId="21" xfId="0" applyFont="1" applyFill="1" applyBorder="1" applyAlignment="1">
      <alignment horizontal="center" vertical="center" wrapText="1"/>
    </xf>
    <xf numFmtId="0" fontId="26" fillId="14" borderId="36" xfId="0" applyFont="1" applyFill="1" applyBorder="1" applyAlignment="1">
      <alignment horizontal="center" vertical="center" wrapText="1"/>
    </xf>
    <xf numFmtId="164" fontId="28" fillId="14" borderId="10" xfId="0" applyNumberFormat="1" applyFont="1" applyFill="1" applyBorder="1" applyAlignment="1">
      <alignment horizontal="center" vertical="center"/>
    </xf>
    <xf numFmtId="0" fontId="26" fillId="18" borderId="20" xfId="0" applyFont="1" applyFill="1" applyBorder="1" applyAlignment="1">
      <alignment horizontal="center" vertical="center" wrapText="1"/>
    </xf>
    <xf numFmtId="0" fontId="26" fillId="18" borderId="21" xfId="0" applyFont="1" applyFill="1" applyBorder="1" applyAlignment="1">
      <alignment horizontal="center" vertical="center" wrapText="1"/>
    </xf>
    <xf numFmtId="0" fontId="26" fillId="18" borderId="36" xfId="0" applyFont="1" applyFill="1" applyBorder="1" applyAlignment="1">
      <alignment horizontal="center" vertical="center" wrapText="1"/>
    </xf>
    <xf numFmtId="165" fontId="26" fillId="18" borderId="10" xfId="1" applyNumberFormat="1" applyFont="1" applyFill="1" applyBorder="1" applyAlignment="1">
      <alignment horizontal="center" vertical="center"/>
    </xf>
    <xf numFmtId="0" fontId="26" fillId="17" borderId="20" xfId="0" applyFont="1" applyFill="1" applyBorder="1" applyAlignment="1">
      <alignment horizontal="center" vertical="center" wrapText="1"/>
    </xf>
    <xf numFmtId="0" fontId="26" fillId="17" borderId="21" xfId="0" applyFont="1" applyFill="1" applyBorder="1" applyAlignment="1">
      <alignment horizontal="center" vertical="center" wrapText="1"/>
    </xf>
    <xf numFmtId="0" fontId="26" fillId="17" borderId="36" xfId="0" applyFont="1" applyFill="1" applyBorder="1" applyAlignment="1">
      <alignment horizontal="center" vertical="center" wrapText="1"/>
    </xf>
    <xf numFmtId="165" fontId="26" fillId="17" borderId="10" xfId="1" applyNumberFormat="1" applyFont="1" applyFill="1" applyBorder="1" applyAlignment="1">
      <alignment vertical="center"/>
    </xf>
    <xf numFmtId="0" fontId="26" fillId="21" borderId="20" xfId="0" applyFont="1" applyFill="1" applyBorder="1" applyAlignment="1">
      <alignment horizontal="center" vertical="center" wrapText="1"/>
    </xf>
    <xf numFmtId="0" fontId="26" fillId="21" borderId="21" xfId="0" applyFont="1" applyFill="1" applyBorder="1" applyAlignment="1">
      <alignment horizontal="center" vertical="center" wrapText="1"/>
    </xf>
    <xf numFmtId="0" fontId="26" fillId="21" borderId="36" xfId="0" applyFont="1" applyFill="1" applyBorder="1" applyAlignment="1">
      <alignment horizontal="center" vertical="center" wrapText="1"/>
    </xf>
    <xf numFmtId="165" fontId="26" fillId="21" borderId="10" xfId="1" applyNumberFormat="1" applyFont="1" applyFill="1" applyBorder="1" applyAlignment="1">
      <alignment horizontal="center" vertical="center"/>
    </xf>
    <xf numFmtId="0" fontId="26" fillId="9" borderId="20" xfId="0" applyFont="1" applyFill="1" applyBorder="1" applyAlignment="1">
      <alignment horizontal="center" vertical="center" wrapText="1"/>
    </xf>
    <xf numFmtId="0" fontId="26" fillId="9" borderId="21" xfId="0" applyFont="1" applyFill="1" applyBorder="1" applyAlignment="1">
      <alignment horizontal="center" vertical="center" wrapText="1"/>
    </xf>
    <xf numFmtId="0" fontId="26" fillId="9" borderId="36" xfId="0" applyFont="1" applyFill="1" applyBorder="1" applyAlignment="1">
      <alignment horizontal="center" vertical="center" wrapText="1"/>
    </xf>
    <xf numFmtId="165" fontId="26" fillId="9" borderId="10" xfId="1" applyNumberFormat="1" applyFont="1" applyFill="1" applyBorder="1" applyAlignment="1">
      <alignment horizontal="center" vertical="center"/>
    </xf>
    <xf numFmtId="0" fontId="26" fillId="22" borderId="20" xfId="0" applyFont="1" applyFill="1" applyBorder="1" applyAlignment="1">
      <alignment horizontal="center" vertical="center" wrapText="1"/>
    </xf>
    <xf numFmtId="0" fontId="26" fillId="22" borderId="21" xfId="0" applyFont="1" applyFill="1" applyBorder="1" applyAlignment="1">
      <alignment horizontal="center" vertical="center" wrapText="1"/>
    </xf>
    <xf numFmtId="0" fontId="26" fillId="22" borderId="36" xfId="0" applyFont="1" applyFill="1" applyBorder="1" applyAlignment="1">
      <alignment horizontal="center" vertical="center" wrapText="1"/>
    </xf>
    <xf numFmtId="165" fontId="26" fillId="20" borderId="10" xfId="1" applyNumberFormat="1" applyFont="1" applyFill="1" applyBorder="1" applyAlignment="1">
      <alignment horizontal="center" vertical="center"/>
    </xf>
    <xf numFmtId="0" fontId="26" fillId="11" borderId="20" xfId="0" applyFont="1" applyFill="1" applyBorder="1" applyAlignment="1">
      <alignment horizontal="center" vertical="center" wrapText="1"/>
    </xf>
    <xf numFmtId="0" fontId="26" fillId="11" borderId="21" xfId="0" applyFont="1" applyFill="1" applyBorder="1" applyAlignment="1">
      <alignment horizontal="center" vertical="center" wrapText="1"/>
    </xf>
    <xf numFmtId="0" fontId="26" fillId="11" borderId="36" xfId="0" applyFont="1" applyFill="1" applyBorder="1" applyAlignment="1">
      <alignment horizontal="center" vertical="center" wrapText="1"/>
    </xf>
    <xf numFmtId="165" fontId="26" fillId="11" borderId="10" xfId="1" applyNumberFormat="1" applyFont="1" applyFill="1" applyBorder="1" applyAlignment="1">
      <alignment horizontal="center" vertical="center"/>
    </xf>
    <xf numFmtId="0" fontId="26" fillId="19" borderId="20" xfId="0" applyFont="1" applyFill="1" applyBorder="1" applyAlignment="1">
      <alignment horizontal="center" vertical="center"/>
    </xf>
    <xf numFmtId="0" fontId="26" fillId="19" borderId="21" xfId="0" applyFont="1" applyFill="1" applyBorder="1" applyAlignment="1">
      <alignment horizontal="center" vertical="center"/>
    </xf>
    <xf numFmtId="0" fontId="26" fillId="19" borderId="36" xfId="0" applyFont="1" applyFill="1" applyBorder="1" applyAlignment="1">
      <alignment horizontal="center" vertical="center"/>
    </xf>
    <xf numFmtId="165" fontId="26" fillId="19" borderId="10" xfId="1" applyNumberFormat="1" applyFont="1" applyFill="1" applyBorder="1" applyAlignment="1">
      <alignment horizontal="center" vertical="center"/>
    </xf>
    <xf numFmtId="0" fontId="26" fillId="24" borderId="20" xfId="0" applyFont="1" applyFill="1" applyBorder="1" applyAlignment="1">
      <alignment horizontal="center" vertical="center" wrapText="1"/>
    </xf>
    <xf numFmtId="0" fontId="26" fillId="24" borderId="21" xfId="0" applyFont="1" applyFill="1" applyBorder="1" applyAlignment="1">
      <alignment horizontal="center" vertical="center" wrapText="1"/>
    </xf>
    <xf numFmtId="0" fontId="26" fillId="24" borderId="36" xfId="0" applyFont="1" applyFill="1" applyBorder="1" applyAlignment="1">
      <alignment horizontal="center" vertical="center" wrapText="1"/>
    </xf>
    <xf numFmtId="165" fontId="26" fillId="24" borderId="10" xfId="1" applyNumberFormat="1" applyFont="1" applyFill="1" applyBorder="1" applyAlignment="1">
      <alignment horizontal="center" vertical="center"/>
    </xf>
    <xf numFmtId="0" fontId="26" fillId="25" borderId="20" xfId="0" applyFont="1" applyFill="1" applyBorder="1" applyAlignment="1">
      <alignment horizontal="center" vertical="center" wrapText="1"/>
    </xf>
    <xf numFmtId="0" fontId="26" fillId="25" borderId="21" xfId="0" applyFont="1" applyFill="1" applyBorder="1" applyAlignment="1">
      <alignment horizontal="center" vertical="center" wrapText="1"/>
    </xf>
    <xf numFmtId="0" fontId="26" fillId="25" borderId="36" xfId="0" applyFont="1" applyFill="1" applyBorder="1" applyAlignment="1">
      <alignment horizontal="center" vertical="center" wrapText="1"/>
    </xf>
    <xf numFmtId="165" fontId="26" fillId="25" borderId="10" xfId="1" applyNumberFormat="1" applyFont="1" applyFill="1" applyBorder="1" applyAlignment="1">
      <alignment horizontal="center" vertical="center"/>
    </xf>
    <xf numFmtId="0" fontId="26" fillId="23" borderId="20" xfId="0" applyFont="1" applyFill="1" applyBorder="1" applyAlignment="1">
      <alignment horizontal="center" vertical="center"/>
    </xf>
    <xf numFmtId="0" fontId="26" fillId="23" borderId="21" xfId="0" applyFont="1" applyFill="1" applyBorder="1" applyAlignment="1">
      <alignment horizontal="center" vertical="center"/>
    </xf>
    <xf numFmtId="0" fontId="26" fillId="23" borderId="36" xfId="0" applyFont="1" applyFill="1" applyBorder="1" applyAlignment="1">
      <alignment horizontal="center" vertical="center"/>
    </xf>
    <xf numFmtId="165" fontId="26" fillId="23" borderId="10" xfId="1" applyNumberFormat="1" applyFont="1" applyFill="1" applyBorder="1" applyAlignment="1">
      <alignment horizontal="center" vertical="center"/>
    </xf>
    <xf numFmtId="0" fontId="2" fillId="0" borderId="0" xfId="0" applyFont="1" applyFill="1"/>
  </cellXfs>
  <cellStyles count="3">
    <cellStyle name="Moneda" xfId="2" builtinId="4"/>
    <cellStyle name="Normal" xfId="0" builtinId="0"/>
    <cellStyle name="Normal 2" xfId="1" xr:uid="{00000000-0005-0000-0000-000001000000}"/>
  </cellStyles>
  <dxfs count="0"/>
  <tableStyles count="0" defaultTableStyle="TableStyleMedium9" defaultPivotStyle="PivotStyleLight16"/>
  <colors>
    <mruColors>
      <color rgb="FF9933FF"/>
      <color rgb="FFFFE7FF"/>
      <color rgb="FFCCFFFF"/>
      <color rgb="FF99CCFF"/>
      <color rgb="FF33CC33"/>
      <color rgb="FF0066FF"/>
      <color rgb="FF99CC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2.100.88\Tablas%20Compartida\Users\SCHAVEZ\AppData\Local\Temp\Rar$DIa0.636\PLANILLA%20DE%20CLASIFICADOR%20TEMATIC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foque de Género"/>
      <sheetName val="ORDENADO X NOMBRE"/>
      <sheetName val="Hoja4"/>
    </sheetNames>
    <sheetDataSet>
      <sheetData sheetId="0"/>
      <sheetData sheetId="1">
        <row r="24">
          <cell r="H24">
            <v>3468</v>
          </cell>
          <cell r="I24">
            <v>3468</v>
          </cell>
          <cell r="J24">
            <v>0</v>
          </cell>
        </row>
        <row r="25">
          <cell r="H25">
            <v>230384</v>
          </cell>
          <cell r="I25">
            <v>230384</v>
          </cell>
          <cell r="J25">
            <v>18845</v>
          </cell>
        </row>
        <row r="26">
          <cell r="H26">
            <v>39000</v>
          </cell>
          <cell r="I26">
            <v>39000</v>
          </cell>
          <cell r="J26">
            <v>0</v>
          </cell>
        </row>
        <row r="27">
          <cell r="H27">
            <v>43000</v>
          </cell>
          <cell r="I27">
            <v>43000</v>
          </cell>
          <cell r="J27">
            <v>27875</v>
          </cell>
        </row>
        <row r="28">
          <cell r="H28">
            <v>12600</v>
          </cell>
          <cell r="I28">
            <v>12600</v>
          </cell>
          <cell r="J28">
            <v>0</v>
          </cell>
        </row>
        <row r="29">
          <cell r="H29">
            <v>60000</v>
          </cell>
          <cell r="I29">
            <v>60000</v>
          </cell>
          <cell r="J29">
            <v>0</v>
          </cell>
        </row>
        <row r="30">
          <cell r="H30">
            <v>587800</v>
          </cell>
          <cell r="I30">
            <v>587800</v>
          </cell>
          <cell r="J30">
            <v>328019.95</v>
          </cell>
        </row>
        <row r="31">
          <cell r="H31">
            <v>9630</v>
          </cell>
          <cell r="I31">
            <v>9630</v>
          </cell>
          <cell r="J31">
            <v>0</v>
          </cell>
        </row>
        <row r="32">
          <cell r="H32">
            <v>8300</v>
          </cell>
          <cell r="I32">
            <v>8300</v>
          </cell>
          <cell r="J32">
            <v>0</v>
          </cell>
        </row>
        <row r="33">
          <cell r="H33">
            <v>3500</v>
          </cell>
          <cell r="I33">
            <v>3500</v>
          </cell>
          <cell r="J33">
            <v>2100</v>
          </cell>
        </row>
        <row r="34">
          <cell r="H34">
            <v>13200</v>
          </cell>
          <cell r="I34">
            <v>13200</v>
          </cell>
          <cell r="J34">
            <v>2002</v>
          </cell>
        </row>
        <row r="35">
          <cell r="H35">
            <v>2000</v>
          </cell>
          <cell r="I35">
            <v>2000</v>
          </cell>
          <cell r="J35">
            <v>0</v>
          </cell>
        </row>
        <row r="36">
          <cell r="H36">
            <v>287817.42</v>
          </cell>
          <cell r="I36">
            <v>287817.42</v>
          </cell>
          <cell r="J36">
            <v>25372.23</v>
          </cell>
        </row>
        <row r="37">
          <cell r="H37">
            <v>2468808</v>
          </cell>
          <cell r="I37">
            <v>2468808</v>
          </cell>
          <cell r="J37">
            <v>1424471.77</v>
          </cell>
        </row>
        <row r="38">
          <cell r="H38">
            <v>64700</v>
          </cell>
          <cell r="I38">
            <v>64700</v>
          </cell>
          <cell r="J38">
            <v>24066</v>
          </cell>
        </row>
        <row r="39">
          <cell r="H39">
            <v>5050</v>
          </cell>
          <cell r="I39">
            <v>5050</v>
          </cell>
          <cell r="J39">
            <v>0</v>
          </cell>
        </row>
        <row r="40">
          <cell r="H40">
            <v>22500</v>
          </cell>
          <cell r="I40">
            <v>22500</v>
          </cell>
          <cell r="J40">
            <v>13125</v>
          </cell>
        </row>
        <row r="41">
          <cell r="H41">
            <v>4500</v>
          </cell>
          <cell r="I41">
            <v>4500</v>
          </cell>
          <cell r="J41">
            <v>0</v>
          </cell>
        </row>
        <row r="42">
          <cell r="H42">
            <v>10300</v>
          </cell>
          <cell r="I42">
            <v>10300</v>
          </cell>
          <cell r="J42">
            <v>0</v>
          </cell>
        </row>
        <row r="43">
          <cell r="H43">
            <v>126000</v>
          </cell>
          <cell r="I43">
            <v>116000</v>
          </cell>
          <cell r="J43">
            <v>0</v>
          </cell>
        </row>
        <row r="44">
          <cell r="H44">
            <v>480</v>
          </cell>
          <cell r="I44">
            <v>480</v>
          </cell>
          <cell r="J44">
            <v>0</v>
          </cell>
        </row>
        <row r="45">
          <cell r="H45">
            <v>294983.67</v>
          </cell>
          <cell r="I45">
            <v>294983.67</v>
          </cell>
          <cell r="J45">
            <v>0</v>
          </cell>
        </row>
        <row r="46">
          <cell r="H46">
            <v>29000</v>
          </cell>
          <cell r="I46">
            <v>29000</v>
          </cell>
          <cell r="J46">
            <v>13600</v>
          </cell>
        </row>
        <row r="47">
          <cell r="H47">
            <v>15900</v>
          </cell>
          <cell r="I47">
            <v>15900</v>
          </cell>
          <cell r="J47">
            <v>7825</v>
          </cell>
        </row>
        <row r="48">
          <cell r="H48">
            <v>10800</v>
          </cell>
          <cell r="I48">
            <v>10800</v>
          </cell>
          <cell r="J48">
            <v>7812.5</v>
          </cell>
        </row>
        <row r="49">
          <cell r="H49">
            <v>2700</v>
          </cell>
          <cell r="I49">
            <v>2700</v>
          </cell>
          <cell r="J49">
            <v>0</v>
          </cell>
        </row>
        <row r="50">
          <cell r="H50">
            <v>23500</v>
          </cell>
          <cell r="I50">
            <v>23500</v>
          </cell>
          <cell r="J50">
            <v>0</v>
          </cell>
        </row>
        <row r="51">
          <cell r="H51">
            <v>7500</v>
          </cell>
          <cell r="I51">
            <v>17500</v>
          </cell>
          <cell r="J51">
            <v>0</v>
          </cell>
        </row>
        <row r="52">
          <cell r="H52">
            <v>276460.79999999999</v>
          </cell>
          <cell r="I52">
            <v>276460.79999999999</v>
          </cell>
          <cell r="J52">
            <v>0</v>
          </cell>
        </row>
        <row r="53">
          <cell r="H53">
            <v>295800</v>
          </cell>
          <cell r="I53">
            <v>295800</v>
          </cell>
          <cell r="J53">
            <v>186000</v>
          </cell>
        </row>
        <row r="54">
          <cell r="H54">
            <v>334943</v>
          </cell>
          <cell r="I54">
            <v>334943</v>
          </cell>
          <cell r="J54">
            <v>104558.82</v>
          </cell>
        </row>
        <row r="56">
          <cell r="H56">
            <v>246500</v>
          </cell>
          <cell r="I56">
            <v>246500</v>
          </cell>
          <cell r="J56">
            <v>22000</v>
          </cell>
        </row>
        <row r="57">
          <cell r="H57">
            <v>24000</v>
          </cell>
          <cell r="I57">
            <v>24000</v>
          </cell>
          <cell r="J57">
            <v>4900</v>
          </cell>
        </row>
        <row r="58">
          <cell r="H58">
            <v>14700</v>
          </cell>
          <cell r="I58">
            <v>14700</v>
          </cell>
          <cell r="J58">
            <v>9687.5</v>
          </cell>
        </row>
        <row r="59">
          <cell r="H59">
            <v>6810</v>
          </cell>
          <cell r="I59">
            <v>6810</v>
          </cell>
          <cell r="J59">
            <v>0</v>
          </cell>
        </row>
        <row r="60">
          <cell r="H60">
            <v>4000</v>
          </cell>
          <cell r="I60">
            <v>4000</v>
          </cell>
          <cell r="J60">
            <v>0</v>
          </cell>
        </row>
        <row r="61">
          <cell r="H61">
            <v>4000</v>
          </cell>
          <cell r="I61">
            <v>4000</v>
          </cell>
          <cell r="J61">
            <v>9.35</v>
          </cell>
        </row>
        <row r="62">
          <cell r="H62">
            <v>205761</v>
          </cell>
          <cell r="I62">
            <v>205761</v>
          </cell>
          <cell r="J62">
            <v>20433.34</v>
          </cell>
        </row>
        <row r="63">
          <cell r="H63">
            <v>3000</v>
          </cell>
          <cell r="I63">
            <v>3000</v>
          </cell>
          <cell r="J63">
            <v>0</v>
          </cell>
        </row>
        <row r="64">
          <cell r="H64">
            <v>1500</v>
          </cell>
          <cell r="I64">
            <v>1500</v>
          </cell>
          <cell r="J64">
            <v>0</v>
          </cell>
        </row>
        <row r="65">
          <cell r="H65">
            <v>99996</v>
          </cell>
          <cell r="I65">
            <v>99996</v>
          </cell>
          <cell r="J65">
            <v>43290.48</v>
          </cell>
        </row>
        <row r="66">
          <cell r="H66">
            <v>246913.2</v>
          </cell>
          <cell r="I66">
            <v>246913.2</v>
          </cell>
          <cell r="J66">
            <v>0</v>
          </cell>
        </row>
        <row r="67">
          <cell r="H67">
            <v>50100</v>
          </cell>
          <cell r="I67">
            <v>50100</v>
          </cell>
          <cell r="J67">
            <v>30425</v>
          </cell>
        </row>
        <row r="68">
          <cell r="H68">
            <v>325</v>
          </cell>
          <cell r="I68">
            <v>325</v>
          </cell>
          <cell r="J68">
            <v>0</v>
          </cell>
        </row>
        <row r="69">
          <cell r="H69">
            <v>75</v>
          </cell>
          <cell r="I69">
            <v>75</v>
          </cell>
          <cell r="J69">
            <v>0</v>
          </cell>
        </row>
        <row r="70">
          <cell r="H70">
            <v>2000</v>
          </cell>
          <cell r="I70">
            <v>2000</v>
          </cell>
          <cell r="J70">
            <v>0</v>
          </cell>
        </row>
        <row r="71">
          <cell r="H71">
            <v>1000</v>
          </cell>
          <cell r="I71">
            <v>1000</v>
          </cell>
          <cell r="J71">
            <v>245</v>
          </cell>
        </row>
        <row r="72">
          <cell r="H72">
            <v>57600</v>
          </cell>
          <cell r="I72">
            <v>25600</v>
          </cell>
          <cell r="J72">
            <v>0</v>
          </cell>
        </row>
        <row r="73">
          <cell r="H73">
            <v>4750</v>
          </cell>
          <cell r="I73">
            <v>4750</v>
          </cell>
          <cell r="J73">
            <v>346</v>
          </cell>
        </row>
        <row r="74">
          <cell r="H74">
            <v>30000</v>
          </cell>
          <cell r="I74">
            <v>30000</v>
          </cell>
          <cell r="J74">
            <v>10000</v>
          </cell>
        </row>
        <row r="75">
          <cell r="H75">
            <v>46200</v>
          </cell>
          <cell r="I75">
            <v>46200</v>
          </cell>
          <cell r="J75">
            <v>15765</v>
          </cell>
        </row>
        <row r="76">
          <cell r="H76">
            <v>17160</v>
          </cell>
          <cell r="I76">
            <v>17160</v>
          </cell>
          <cell r="J76">
            <v>320</v>
          </cell>
        </row>
        <row r="77">
          <cell r="H77">
            <v>13000</v>
          </cell>
          <cell r="I77">
            <v>13000</v>
          </cell>
          <cell r="J77">
            <v>0</v>
          </cell>
        </row>
        <row r="78">
          <cell r="H78">
            <v>284976</v>
          </cell>
          <cell r="I78">
            <v>284976</v>
          </cell>
          <cell r="J78">
            <v>172870</v>
          </cell>
        </row>
        <row r="79">
          <cell r="H79">
            <v>3500</v>
          </cell>
          <cell r="I79">
            <v>3500</v>
          </cell>
          <cell r="J79">
            <v>0</v>
          </cell>
        </row>
        <row r="80">
          <cell r="H80">
            <v>10000</v>
          </cell>
          <cell r="I80">
            <v>40000</v>
          </cell>
          <cell r="J80">
            <v>190.05</v>
          </cell>
        </row>
        <row r="81">
          <cell r="H81">
            <v>4200</v>
          </cell>
          <cell r="I81">
            <v>4200</v>
          </cell>
          <cell r="J81">
            <v>163.5</v>
          </cell>
        </row>
        <row r="82">
          <cell r="H82">
            <v>18300</v>
          </cell>
          <cell r="I82">
            <v>18300</v>
          </cell>
          <cell r="J82">
            <v>6641.66</v>
          </cell>
        </row>
        <row r="83">
          <cell r="H83">
            <v>4000</v>
          </cell>
          <cell r="I83">
            <v>4000</v>
          </cell>
          <cell r="J83">
            <v>145</v>
          </cell>
        </row>
        <row r="84">
          <cell r="H84">
            <v>291149</v>
          </cell>
          <cell r="I84">
            <v>291149</v>
          </cell>
          <cell r="J84">
            <v>82162.570000000007</v>
          </cell>
        </row>
        <row r="85">
          <cell r="H85">
            <v>263456.39</v>
          </cell>
          <cell r="I85">
            <v>263456.39</v>
          </cell>
          <cell r="J85">
            <v>0</v>
          </cell>
        </row>
        <row r="86">
          <cell r="H86">
            <v>475100</v>
          </cell>
          <cell r="I86">
            <v>475100</v>
          </cell>
          <cell r="J86">
            <v>267016.63</v>
          </cell>
        </row>
        <row r="87">
          <cell r="H87">
            <v>9000</v>
          </cell>
          <cell r="I87">
            <v>9000</v>
          </cell>
          <cell r="J87">
            <v>4775</v>
          </cell>
        </row>
        <row r="88">
          <cell r="H88">
            <v>1150</v>
          </cell>
          <cell r="I88">
            <v>1150</v>
          </cell>
          <cell r="J88">
            <v>0</v>
          </cell>
        </row>
        <row r="89">
          <cell r="H89">
            <v>2184156</v>
          </cell>
          <cell r="I89">
            <v>2184156</v>
          </cell>
          <cell r="J89">
            <v>1237948.1499999999</v>
          </cell>
        </row>
        <row r="90">
          <cell r="H90">
            <v>200</v>
          </cell>
          <cell r="I90">
            <v>200</v>
          </cell>
          <cell r="J90">
            <v>174</v>
          </cell>
        </row>
        <row r="91">
          <cell r="H91">
            <v>14800</v>
          </cell>
          <cell r="I91">
            <v>14800</v>
          </cell>
          <cell r="J91">
            <v>394.5</v>
          </cell>
        </row>
        <row r="92">
          <cell r="H92">
            <v>23500</v>
          </cell>
          <cell r="I92">
            <v>23500</v>
          </cell>
          <cell r="J92">
            <v>0</v>
          </cell>
        </row>
        <row r="94">
          <cell r="H94">
            <v>8000</v>
          </cell>
          <cell r="I94">
            <v>8000</v>
          </cell>
          <cell r="J94">
            <v>0</v>
          </cell>
        </row>
        <row r="95">
          <cell r="H95">
            <v>140000</v>
          </cell>
          <cell r="I95">
            <v>140000</v>
          </cell>
          <cell r="J95">
            <v>47754.19</v>
          </cell>
        </row>
        <row r="96">
          <cell r="H96">
            <v>30900</v>
          </cell>
          <cell r="I96">
            <v>30900</v>
          </cell>
          <cell r="J96">
            <v>23175</v>
          </cell>
        </row>
        <row r="97">
          <cell r="H97">
            <v>50</v>
          </cell>
          <cell r="I97">
            <v>50</v>
          </cell>
          <cell r="J97">
            <v>0</v>
          </cell>
        </row>
        <row r="98">
          <cell r="H98">
            <v>147124.79999999999</v>
          </cell>
          <cell r="I98">
            <v>147124.79999999999</v>
          </cell>
          <cell r="J98">
            <v>0</v>
          </cell>
        </row>
        <row r="99">
          <cell r="H99">
            <v>55445</v>
          </cell>
          <cell r="I99">
            <v>44445</v>
          </cell>
          <cell r="J99">
            <v>0</v>
          </cell>
        </row>
        <row r="100">
          <cell r="H100">
            <v>175828</v>
          </cell>
          <cell r="I100">
            <v>175828</v>
          </cell>
          <cell r="J100">
            <v>53223.360000000001</v>
          </cell>
        </row>
        <row r="101">
          <cell r="H101">
            <v>0</v>
          </cell>
          <cell r="I101">
            <v>6000</v>
          </cell>
          <cell r="J101">
            <v>0</v>
          </cell>
        </row>
        <row r="102">
          <cell r="H102">
            <v>209500</v>
          </cell>
          <cell r="I102">
            <v>209500</v>
          </cell>
          <cell r="J102">
            <v>115520.01</v>
          </cell>
        </row>
        <row r="103">
          <cell r="H103">
            <v>21000</v>
          </cell>
          <cell r="I103">
            <v>21000</v>
          </cell>
          <cell r="J103">
            <v>12758.33</v>
          </cell>
        </row>
        <row r="104">
          <cell r="H104">
            <v>1116348</v>
          </cell>
          <cell r="I104">
            <v>1116348</v>
          </cell>
          <cell r="J104">
            <v>630626.84</v>
          </cell>
        </row>
        <row r="105">
          <cell r="H105">
            <v>156982.16</v>
          </cell>
          <cell r="I105">
            <v>156982.16</v>
          </cell>
          <cell r="J105">
            <v>0</v>
          </cell>
        </row>
        <row r="106">
          <cell r="H106">
            <v>354900</v>
          </cell>
          <cell r="I106">
            <v>354900</v>
          </cell>
          <cell r="J106">
            <v>261675</v>
          </cell>
        </row>
        <row r="107">
          <cell r="H107">
            <v>14500</v>
          </cell>
          <cell r="I107">
            <v>14500</v>
          </cell>
          <cell r="J107">
            <v>2100</v>
          </cell>
        </row>
        <row r="108">
          <cell r="H108">
            <v>103700</v>
          </cell>
          <cell r="I108">
            <v>103700</v>
          </cell>
          <cell r="J108">
            <v>82150</v>
          </cell>
        </row>
        <row r="109">
          <cell r="H109">
            <v>122604</v>
          </cell>
          <cell r="I109">
            <v>122604</v>
          </cell>
          <cell r="J109">
            <v>0</v>
          </cell>
        </row>
        <row r="110">
          <cell r="H110">
            <v>25885</v>
          </cell>
          <cell r="I110">
            <v>25885</v>
          </cell>
          <cell r="J110">
            <v>0</v>
          </cell>
        </row>
        <row r="111">
          <cell r="H111">
            <v>22500</v>
          </cell>
          <cell r="I111">
            <v>22500</v>
          </cell>
          <cell r="J111">
            <v>13875</v>
          </cell>
        </row>
      </sheetData>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76AC9-0DC8-4131-A084-16F4B1C2B5E9}">
  <sheetPr>
    <pageSetUpPr fitToPage="1"/>
  </sheetPr>
  <dimension ref="A1:Z2447"/>
  <sheetViews>
    <sheetView showGridLines="0" showZeros="0" tabSelected="1" view="pageBreakPreview" zoomScale="55" zoomScaleNormal="25" zoomScaleSheetLayoutView="55" workbookViewId="0">
      <pane xSplit="1" ySplit="11" topLeftCell="B12" activePane="bottomRight" state="frozen"/>
      <selection pane="topRight" activeCell="B1" sqref="B1"/>
      <selection pane="bottomLeft" activeCell="A12" sqref="A12"/>
      <selection pane="bottomRight" activeCell="F23" sqref="F23"/>
    </sheetView>
    <sheetView tabSelected="1" topLeftCell="A429" zoomScale="55" zoomScaleNormal="55" workbookViewId="1">
      <selection activeCell="Q433" sqref="Q433"/>
    </sheetView>
  </sheetViews>
  <sheetFormatPr baseColWidth="10" defaultColWidth="15.140625" defaultRowHeight="14.25" x14ac:dyDescent="0.2"/>
  <cols>
    <col min="1" max="8" width="15.140625" style="5" customWidth="1"/>
    <col min="9" max="9" width="6.7109375" style="5" customWidth="1"/>
    <col min="10" max="12" width="15.140625" style="5" customWidth="1"/>
    <col min="13" max="13" width="16.7109375" style="5" customWidth="1"/>
    <col min="14" max="14" width="34.140625" style="54" customWidth="1"/>
    <col min="15" max="15" width="33.7109375" style="56" customWidth="1"/>
    <col min="16" max="17" width="31.42578125" style="5" customWidth="1"/>
    <col min="18" max="18" width="28.28515625" style="5" customWidth="1"/>
    <col min="19" max="19" width="30.140625" style="5" customWidth="1"/>
    <col min="20" max="20" width="30.5703125" style="55" customWidth="1"/>
    <col min="21" max="21" width="95" style="5" customWidth="1"/>
    <col min="22" max="22" width="0" style="5" hidden="1" customWidth="1"/>
    <col min="23" max="16384" width="15.140625" style="5"/>
  </cols>
  <sheetData>
    <row r="1" spans="1:22" ht="15" x14ac:dyDescent="0.25">
      <c r="A1" s="1" t="s">
        <v>0</v>
      </c>
      <c r="B1" s="2"/>
      <c r="C1" s="3"/>
      <c r="D1" s="3"/>
      <c r="E1" s="3"/>
      <c r="F1" s="3"/>
      <c r="G1" s="3"/>
      <c r="H1" s="3"/>
      <c r="I1" s="3"/>
      <c r="J1" s="3"/>
      <c r="K1" s="3"/>
      <c r="L1" s="3"/>
      <c r="M1" s="3"/>
      <c r="N1" s="68"/>
      <c r="O1" s="68"/>
      <c r="P1" s="68"/>
      <c r="Q1" s="68"/>
      <c r="R1" s="68"/>
      <c r="S1" s="68"/>
      <c r="T1" s="68"/>
      <c r="U1" s="4"/>
    </row>
    <row r="2" spans="1:22" ht="15" x14ac:dyDescent="0.25">
      <c r="A2" s="6" t="s">
        <v>1</v>
      </c>
      <c r="B2" s="7"/>
      <c r="N2" s="69"/>
      <c r="O2" s="69"/>
      <c r="P2" s="69"/>
      <c r="Q2" s="69"/>
      <c r="R2" s="69"/>
      <c r="S2" s="69"/>
      <c r="T2" s="69"/>
      <c r="U2" s="8"/>
    </row>
    <row r="3" spans="1:22" ht="15" x14ac:dyDescent="0.25">
      <c r="A3" s="6"/>
      <c r="B3" s="7"/>
      <c r="N3" s="69"/>
      <c r="O3" s="69"/>
      <c r="P3" s="69"/>
      <c r="Q3" s="69"/>
      <c r="R3" s="69"/>
      <c r="S3" s="69"/>
      <c r="T3" s="69"/>
      <c r="U3" s="8"/>
    </row>
    <row r="4" spans="1:22" ht="15" x14ac:dyDescent="0.25">
      <c r="A4" s="9" t="s">
        <v>2</v>
      </c>
      <c r="B4" s="10"/>
      <c r="C4" s="193" t="s">
        <v>3</v>
      </c>
      <c r="D4" s="194"/>
      <c r="E4" s="194"/>
      <c r="F4" s="194"/>
      <c r="G4" s="194"/>
      <c r="H4" s="194"/>
      <c r="I4" s="194"/>
      <c r="J4" s="194"/>
      <c r="K4" s="194"/>
      <c r="L4" s="194"/>
      <c r="M4" s="194"/>
      <c r="N4" s="194"/>
      <c r="O4" s="194"/>
      <c r="P4" s="194"/>
      <c r="Q4" s="194"/>
      <c r="R4" s="194"/>
      <c r="S4" s="194"/>
      <c r="T4" s="194"/>
      <c r="U4" s="195"/>
    </row>
    <row r="5" spans="1:22" ht="4.5" customHeight="1" x14ac:dyDescent="0.25">
      <c r="A5" s="11"/>
      <c r="B5" s="12"/>
      <c r="N5" s="69"/>
      <c r="O5" s="69"/>
      <c r="T5" s="69"/>
      <c r="U5" s="8"/>
    </row>
    <row r="6" spans="1:22" ht="15" x14ac:dyDescent="0.25">
      <c r="A6" s="9" t="s">
        <v>4</v>
      </c>
      <c r="B6" s="10"/>
      <c r="C6" s="193" t="s">
        <v>191</v>
      </c>
      <c r="D6" s="194"/>
      <c r="E6" s="194"/>
      <c r="F6" s="194"/>
      <c r="G6" s="194"/>
      <c r="H6" s="194"/>
      <c r="I6" s="194"/>
      <c r="J6" s="194"/>
      <c r="K6" s="194"/>
      <c r="L6" s="194"/>
      <c r="M6" s="194"/>
      <c r="N6" s="194"/>
      <c r="O6" s="194"/>
      <c r="P6" s="194"/>
      <c r="Q6" s="194"/>
      <c r="R6" s="194"/>
      <c r="S6" s="194"/>
      <c r="T6" s="194"/>
      <c r="U6" s="195"/>
    </row>
    <row r="7" spans="1:22" ht="15" x14ac:dyDescent="0.25">
      <c r="A7" s="6"/>
      <c r="B7" s="7"/>
      <c r="N7" s="69"/>
      <c r="O7" s="69"/>
      <c r="P7" s="69"/>
      <c r="Q7" s="69"/>
      <c r="R7" s="69"/>
      <c r="S7" s="69"/>
      <c r="T7" s="69"/>
      <c r="U7" s="8"/>
    </row>
    <row r="8" spans="1:22" s="17" customFormat="1" ht="15" x14ac:dyDescent="0.25">
      <c r="A8" s="13" t="s">
        <v>5</v>
      </c>
      <c r="B8" s="14"/>
      <c r="C8" s="14"/>
      <c r="D8" s="14"/>
      <c r="E8" s="14"/>
      <c r="F8" s="14"/>
      <c r="G8" s="14"/>
      <c r="H8" s="14"/>
      <c r="I8" s="14"/>
      <c r="J8" s="14"/>
      <c r="K8" s="14"/>
      <c r="L8" s="14"/>
      <c r="M8" s="14"/>
      <c r="N8" s="63"/>
      <c r="O8" s="63"/>
      <c r="P8" s="15"/>
      <c r="Q8" s="15"/>
      <c r="R8" s="15"/>
      <c r="S8" s="15"/>
      <c r="T8" s="63"/>
      <c r="U8" s="16"/>
    </row>
    <row r="9" spans="1:22" s="17" customFormat="1" ht="15.75" thickBot="1" x14ac:dyDescent="0.3">
      <c r="A9" s="18"/>
      <c r="N9" s="63"/>
      <c r="O9" s="63"/>
      <c r="P9" s="63"/>
      <c r="Q9" s="63"/>
      <c r="R9" s="63"/>
      <c r="S9" s="63"/>
      <c r="T9" s="63"/>
      <c r="U9" s="19"/>
    </row>
    <row r="10" spans="1:22" s="17" customFormat="1" ht="51" customHeight="1" thickBot="1" x14ac:dyDescent="0.25">
      <c r="A10" s="196" t="s">
        <v>6</v>
      </c>
      <c r="B10" s="198" t="s">
        <v>7</v>
      </c>
      <c r="C10" s="199"/>
      <c r="D10" s="199"/>
      <c r="E10" s="199"/>
      <c r="F10" s="199"/>
      <c r="G10" s="199"/>
      <c r="H10" s="200"/>
      <c r="I10" s="50"/>
      <c r="J10" s="205" t="s">
        <v>8</v>
      </c>
      <c r="K10" s="206"/>
      <c r="L10" s="206"/>
      <c r="M10" s="207"/>
      <c r="N10" s="201" t="s">
        <v>9</v>
      </c>
      <c r="O10" s="202"/>
      <c r="P10" s="202"/>
      <c r="Q10" s="117"/>
      <c r="R10" s="198" t="s">
        <v>10</v>
      </c>
      <c r="S10" s="203"/>
      <c r="T10" s="203"/>
      <c r="U10" s="204"/>
      <c r="V10" s="20"/>
    </row>
    <row r="11" spans="1:22" s="17" customFormat="1" ht="78" customHeight="1" thickBot="1" x14ac:dyDescent="0.25">
      <c r="A11" s="197"/>
      <c r="B11" s="42" t="s">
        <v>11</v>
      </c>
      <c r="C11" s="43" t="s">
        <v>12</v>
      </c>
      <c r="D11" s="43" t="s">
        <v>13</v>
      </c>
      <c r="E11" s="43" t="s">
        <v>14</v>
      </c>
      <c r="F11" s="43" t="s">
        <v>15</v>
      </c>
      <c r="G11" s="43" t="s">
        <v>16</v>
      </c>
      <c r="H11" s="44" t="s">
        <v>17</v>
      </c>
      <c r="I11" s="45" t="s">
        <v>134</v>
      </c>
      <c r="J11" s="61" t="s">
        <v>18</v>
      </c>
      <c r="K11" s="61" t="s">
        <v>19</v>
      </c>
      <c r="L11" s="61" t="s">
        <v>20</v>
      </c>
      <c r="M11" s="62" t="s">
        <v>126</v>
      </c>
      <c r="N11" s="47" t="s">
        <v>21</v>
      </c>
      <c r="O11" s="48" t="s">
        <v>22</v>
      </c>
      <c r="P11" s="66" t="s">
        <v>160</v>
      </c>
      <c r="Q11" s="66" t="s">
        <v>159</v>
      </c>
      <c r="R11" s="67" t="s">
        <v>23</v>
      </c>
      <c r="S11" s="48" t="s">
        <v>24</v>
      </c>
      <c r="T11" s="48" t="s">
        <v>25</v>
      </c>
      <c r="U11" s="49" t="s">
        <v>26</v>
      </c>
    </row>
    <row r="12" spans="1:22" s="24" customFormat="1" ht="24.95" customHeight="1" x14ac:dyDescent="0.25">
      <c r="A12" s="40">
        <v>1</v>
      </c>
      <c r="B12" s="40">
        <v>12100108</v>
      </c>
      <c r="C12" s="40">
        <v>12</v>
      </c>
      <c r="D12" s="41" t="s">
        <v>80</v>
      </c>
      <c r="E12" s="41" t="s">
        <v>28</v>
      </c>
      <c r="F12" s="116" t="s">
        <v>28</v>
      </c>
      <c r="G12" s="41" t="s">
        <v>27</v>
      </c>
      <c r="H12" s="41" t="s">
        <v>29</v>
      </c>
      <c r="I12" s="41" t="s">
        <v>77</v>
      </c>
      <c r="J12" s="22" t="s">
        <v>30</v>
      </c>
      <c r="K12" s="41" t="s">
        <v>33</v>
      </c>
      <c r="L12" s="22" t="s">
        <v>31</v>
      </c>
      <c r="M12" s="22"/>
      <c r="N12" s="51">
        <v>37800000</v>
      </c>
      <c r="O12" s="51">
        <v>37800000</v>
      </c>
      <c r="P12" s="51">
        <v>9387147.9399999995</v>
      </c>
      <c r="Q12" s="124">
        <f>+T12-P12</f>
        <v>10198677.189999999</v>
      </c>
      <c r="R12" s="46">
        <f t="shared" ref="R12:R47" si="0">+N12/3</f>
        <v>12600000</v>
      </c>
      <c r="S12" s="46">
        <f t="shared" ref="S12:S47" si="1">+(O12/3)</f>
        <v>12600000</v>
      </c>
      <c r="T12" s="115">
        <v>19585825.129999999</v>
      </c>
      <c r="U12" s="184" t="s">
        <v>192</v>
      </c>
      <c r="V12" s="40">
        <v>3</v>
      </c>
    </row>
    <row r="13" spans="1:22" s="24" customFormat="1" ht="24.95" customHeight="1" x14ac:dyDescent="0.25">
      <c r="A13" s="21">
        <f>+A12+1</f>
        <v>2</v>
      </c>
      <c r="B13" s="40">
        <v>12100108</v>
      </c>
      <c r="C13" s="40">
        <v>12</v>
      </c>
      <c r="D13" s="41" t="s">
        <v>80</v>
      </c>
      <c r="E13" s="41" t="s">
        <v>28</v>
      </c>
      <c r="F13" s="116" t="s">
        <v>28</v>
      </c>
      <c r="G13" s="41" t="s">
        <v>27</v>
      </c>
      <c r="H13" s="41" t="s">
        <v>29</v>
      </c>
      <c r="I13" s="22" t="s">
        <v>68</v>
      </c>
      <c r="J13" s="22" t="s">
        <v>30</v>
      </c>
      <c r="K13" s="41" t="s">
        <v>33</v>
      </c>
      <c r="L13" s="22" t="s">
        <v>31</v>
      </c>
      <c r="M13" s="22"/>
      <c r="N13" s="51">
        <v>566879.81000000006</v>
      </c>
      <c r="O13" s="51">
        <v>566879.81000000006</v>
      </c>
      <c r="P13" s="51">
        <v>0</v>
      </c>
      <c r="Q13" s="124">
        <f t="shared" ref="Q13:Q76" si="2">+T13-P13</f>
        <v>0</v>
      </c>
      <c r="R13" s="46">
        <f t="shared" si="0"/>
        <v>188959.93666666668</v>
      </c>
      <c r="S13" s="23">
        <f t="shared" si="1"/>
        <v>188959.93666666668</v>
      </c>
      <c r="T13" s="115">
        <v>0</v>
      </c>
      <c r="U13" s="185"/>
      <c r="V13" s="21">
        <v>4</v>
      </c>
    </row>
    <row r="14" spans="1:22" s="24" customFormat="1" ht="24.95" customHeight="1" x14ac:dyDescent="0.25">
      <c r="A14" s="21">
        <f t="shared" ref="A14:A71" si="3">+A13+1</f>
        <v>3</v>
      </c>
      <c r="B14" s="40">
        <v>12100108</v>
      </c>
      <c r="C14" s="40">
        <v>12</v>
      </c>
      <c r="D14" s="41" t="s">
        <v>80</v>
      </c>
      <c r="E14" s="41" t="s">
        <v>28</v>
      </c>
      <c r="F14" s="116" t="s">
        <v>28</v>
      </c>
      <c r="G14" s="41" t="s">
        <v>27</v>
      </c>
      <c r="H14" s="41" t="s">
        <v>29</v>
      </c>
      <c r="I14" s="22" t="s">
        <v>73</v>
      </c>
      <c r="J14" s="22" t="s">
        <v>30</v>
      </c>
      <c r="K14" s="41" t="s">
        <v>33</v>
      </c>
      <c r="L14" s="22" t="s">
        <v>31</v>
      </c>
      <c r="M14" s="22"/>
      <c r="N14" s="51">
        <v>531283.80000000005</v>
      </c>
      <c r="O14" s="51">
        <v>531283.80000000005</v>
      </c>
      <c r="P14" s="51">
        <v>0</v>
      </c>
      <c r="Q14" s="124">
        <f t="shared" si="2"/>
        <v>0</v>
      </c>
      <c r="R14" s="46">
        <f t="shared" si="0"/>
        <v>177094.6</v>
      </c>
      <c r="S14" s="23">
        <f t="shared" si="1"/>
        <v>177094.6</v>
      </c>
      <c r="T14" s="115">
        <v>0</v>
      </c>
      <c r="U14" s="185"/>
      <c r="V14" s="21">
        <v>5</v>
      </c>
    </row>
    <row r="15" spans="1:22" s="24" customFormat="1" ht="24.95" customHeight="1" x14ac:dyDescent="0.25">
      <c r="A15" s="21">
        <f t="shared" si="3"/>
        <v>4</v>
      </c>
      <c r="B15" s="40">
        <v>12100108</v>
      </c>
      <c r="C15" s="40">
        <v>12</v>
      </c>
      <c r="D15" s="41" t="s">
        <v>80</v>
      </c>
      <c r="E15" s="41" t="s">
        <v>28</v>
      </c>
      <c r="F15" s="116" t="s">
        <v>28</v>
      </c>
      <c r="G15" s="41" t="s">
        <v>27</v>
      </c>
      <c r="H15" s="41" t="s">
        <v>29</v>
      </c>
      <c r="I15" s="22" t="s">
        <v>102</v>
      </c>
      <c r="J15" s="22" t="s">
        <v>30</v>
      </c>
      <c r="K15" s="41" t="s">
        <v>33</v>
      </c>
      <c r="L15" s="22" t="s">
        <v>31</v>
      </c>
      <c r="M15" s="22"/>
      <c r="N15" s="51">
        <v>150000</v>
      </c>
      <c r="O15" s="51">
        <v>150000</v>
      </c>
      <c r="P15" s="51">
        <v>0</v>
      </c>
      <c r="Q15" s="124">
        <f t="shared" si="2"/>
        <v>23000</v>
      </c>
      <c r="R15" s="46">
        <f t="shared" si="0"/>
        <v>50000</v>
      </c>
      <c r="S15" s="23">
        <f t="shared" si="1"/>
        <v>50000</v>
      </c>
      <c r="T15" s="115">
        <v>23000</v>
      </c>
      <c r="U15" s="185"/>
      <c r="V15" s="21">
        <v>7</v>
      </c>
    </row>
    <row r="16" spans="1:22" s="24" customFormat="1" ht="24.95" customHeight="1" x14ac:dyDescent="0.25">
      <c r="A16" s="21">
        <f t="shared" si="3"/>
        <v>5</v>
      </c>
      <c r="B16" s="40">
        <v>12100108</v>
      </c>
      <c r="C16" s="40">
        <v>12</v>
      </c>
      <c r="D16" s="41" t="s">
        <v>80</v>
      </c>
      <c r="E16" s="41" t="s">
        <v>28</v>
      </c>
      <c r="F16" s="116" t="s">
        <v>28</v>
      </c>
      <c r="G16" s="41" t="s">
        <v>27</v>
      </c>
      <c r="H16" s="41" t="s">
        <v>29</v>
      </c>
      <c r="I16" s="22" t="s">
        <v>144</v>
      </c>
      <c r="J16" s="22" t="s">
        <v>30</v>
      </c>
      <c r="K16" s="41" t="s">
        <v>33</v>
      </c>
      <c r="L16" s="22" t="s">
        <v>31</v>
      </c>
      <c r="M16" s="22"/>
      <c r="N16" s="51">
        <v>50000</v>
      </c>
      <c r="O16" s="51">
        <v>50000</v>
      </c>
      <c r="P16" s="51">
        <v>0</v>
      </c>
      <c r="Q16" s="124">
        <f t="shared" si="2"/>
        <v>0</v>
      </c>
      <c r="R16" s="46">
        <f t="shared" si="0"/>
        <v>16666.666666666668</v>
      </c>
      <c r="S16" s="23">
        <f t="shared" si="1"/>
        <v>16666.666666666668</v>
      </c>
      <c r="T16" s="115">
        <v>0</v>
      </c>
      <c r="U16" s="185"/>
      <c r="V16" s="21">
        <v>10</v>
      </c>
    </row>
    <row r="17" spans="1:22" s="24" customFormat="1" ht="24.95" customHeight="1" x14ac:dyDescent="0.25">
      <c r="A17" s="21">
        <f t="shared" si="3"/>
        <v>6</v>
      </c>
      <c r="B17" s="40">
        <v>12100108</v>
      </c>
      <c r="C17" s="40">
        <v>12</v>
      </c>
      <c r="D17" s="41" t="s">
        <v>80</v>
      </c>
      <c r="E17" s="41" t="s">
        <v>28</v>
      </c>
      <c r="F17" s="116" t="s">
        <v>28</v>
      </c>
      <c r="G17" s="41" t="s">
        <v>27</v>
      </c>
      <c r="H17" s="41" t="s">
        <v>29</v>
      </c>
      <c r="I17" s="22" t="s">
        <v>77</v>
      </c>
      <c r="J17" s="22" t="s">
        <v>30</v>
      </c>
      <c r="K17" s="41" t="s">
        <v>33</v>
      </c>
      <c r="L17" s="22" t="s">
        <v>31</v>
      </c>
      <c r="M17" s="22"/>
      <c r="N17" s="51">
        <v>2000000</v>
      </c>
      <c r="O17" s="51">
        <v>2000000</v>
      </c>
      <c r="P17" s="51">
        <v>0</v>
      </c>
      <c r="Q17" s="124">
        <f t="shared" si="2"/>
        <v>1033141.34</v>
      </c>
      <c r="R17" s="46">
        <f t="shared" si="0"/>
        <v>666666.66666666663</v>
      </c>
      <c r="S17" s="23">
        <f t="shared" si="1"/>
        <v>666666.66666666663</v>
      </c>
      <c r="T17" s="115">
        <v>1033141.34</v>
      </c>
      <c r="U17" s="185"/>
      <c r="V17" s="21">
        <v>12</v>
      </c>
    </row>
    <row r="18" spans="1:22" s="24" customFormat="1" ht="24.95" customHeight="1" x14ac:dyDescent="0.25">
      <c r="A18" s="21">
        <f t="shared" si="3"/>
        <v>7</v>
      </c>
      <c r="B18" s="40">
        <v>12100108</v>
      </c>
      <c r="C18" s="40">
        <v>12</v>
      </c>
      <c r="D18" s="41" t="s">
        <v>80</v>
      </c>
      <c r="E18" s="41" t="s">
        <v>28</v>
      </c>
      <c r="F18" s="116" t="s">
        <v>28</v>
      </c>
      <c r="G18" s="41" t="s">
        <v>27</v>
      </c>
      <c r="H18" s="41" t="s">
        <v>29</v>
      </c>
      <c r="I18" s="22" t="s">
        <v>61</v>
      </c>
      <c r="J18" s="22" t="s">
        <v>30</v>
      </c>
      <c r="K18" s="41" t="s">
        <v>33</v>
      </c>
      <c r="L18" s="22" t="s">
        <v>31</v>
      </c>
      <c r="M18" s="22"/>
      <c r="N18" s="51">
        <v>1170300</v>
      </c>
      <c r="O18" s="51">
        <v>1170300</v>
      </c>
      <c r="P18" s="51">
        <v>388449.96</v>
      </c>
      <c r="Q18" s="124">
        <f t="shared" si="2"/>
        <v>396889.97000000003</v>
      </c>
      <c r="R18" s="46">
        <f t="shared" si="0"/>
        <v>390100</v>
      </c>
      <c r="S18" s="23">
        <f t="shared" si="1"/>
        <v>390100</v>
      </c>
      <c r="T18" s="115">
        <v>785339.93</v>
      </c>
      <c r="U18" s="185"/>
      <c r="V18" s="21">
        <v>14</v>
      </c>
    </row>
    <row r="19" spans="1:22" s="24" customFormat="1" ht="24.95" customHeight="1" x14ac:dyDescent="0.25">
      <c r="A19" s="21">
        <f t="shared" si="3"/>
        <v>8</v>
      </c>
      <c r="B19" s="40">
        <v>12100108</v>
      </c>
      <c r="C19" s="40">
        <v>12</v>
      </c>
      <c r="D19" s="41" t="s">
        <v>80</v>
      </c>
      <c r="E19" s="41" t="s">
        <v>28</v>
      </c>
      <c r="F19" s="116" t="s">
        <v>28</v>
      </c>
      <c r="G19" s="41" t="s">
        <v>27</v>
      </c>
      <c r="H19" s="41" t="s">
        <v>29</v>
      </c>
      <c r="I19" s="22" t="s">
        <v>72</v>
      </c>
      <c r="J19" s="22" t="s">
        <v>30</v>
      </c>
      <c r="K19" s="41" t="s">
        <v>33</v>
      </c>
      <c r="L19" s="22" t="s">
        <v>31</v>
      </c>
      <c r="M19" s="22"/>
      <c r="N19" s="51">
        <v>62000</v>
      </c>
      <c r="O19" s="51">
        <v>57000</v>
      </c>
      <c r="P19" s="51">
        <v>0</v>
      </c>
      <c r="Q19" s="124">
        <f t="shared" si="2"/>
        <v>22900</v>
      </c>
      <c r="R19" s="46">
        <f t="shared" si="0"/>
        <v>20666.666666666668</v>
      </c>
      <c r="S19" s="23">
        <f t="shared" si="1"/>
        <v>19000</v>
      </c>
      <c r="T19" s="115">
        <v>22900</v>
      </c>
      <c r="U19" s="185"/>
      <c r="V19" s="21">
        <v>17</v>
      </c>
    </row>
    <row r="20" spans="1:22" s="24" customFormat="1" ht="24.95" customHeight="1" x14ac:dyDescent="0.25">
      <c r="A20" s="21">
        <f t="shared" si="3"/>
        <v>9</v>
      </c>
      <c r="B20" s="40">
        <v>12100108</v>
      </c>
      <c r="C20" s="40">
        <v>12</v>
      </c>
      <c r="D20" s="41" t="s">
        <v>80</v>
      </c>
      <c r="E20" s="41" t="s">
        <v>28</v>
      </c>
      <c r="F20" s="116" t="s">
        <v>28</v>
      </c>
      <c r="G20" s="41" t="s">
        <v>27</v>
      </c>
      <c r="H20" s="41" t="s">
        <v>29</v>
      </c>
      <c r="I20" s="22" t="s">
        <v>64</v>
      </c>
      <c r="J20" s="22" t="s">
        <v>30</v>
      </c>
      <c r="K20" s="41" t="s">
        <v>33</v>
      </c>
      <c r="L20" s="22" t="s">
        <v>31</v>
      </c>
      <c r="M20" s="22"/>
      <c r="N20" s="51">
        <v>1766944.08</v>
      </c>
      <c r="O20" s="51">
        <v>266944.08</v>
      </c>
      <c r="P20" s="51">
        <v>5621.55</v>
      </c>
      <c r="Q20" s="124">
        <f t="shared" si="2"/>
        <v>29140.000000000004</v>
      </c>
      <c r="R20" s="46">
        <f t="shared" si="0"/>
        <v>588981.36</v>
      </c>
      <c r="S20" s="23">
        <f t="shared" si="1"/>
        <v>88981.36</v>
      </c>
      <c r="T20" s="115">
        <v>34761.550000000003</v>
      </c>
      <c r="U20" s="185"/>
      <c r="V20" s="21">
        <v>18</v>
      </c>
    </row>
    <row r="21" spans="1:22" s="24" customFormat="1" ht="24.95" customHeight="1" x14ac:dyDescent="0.25">
      <c r="A21" s="21">
        <f t="shared" si="3"/>
        <v>10</v>
      </c>
      <c r="B21" s="40">
        <v>12100108</v>
      </c>
      <c r="C21" s="40">
        <v>12</v>
      </c>
      <c r="D21" s="41" t="s">
        <v>80</v>
      </c>
      <c r="E21" s="41" t="s">
        <v>28</v>
      </c>
      <c r="F21" s="116" t="s">
        <v>28</v>
      </c>
      <c r="G21" s="41" t="s">
        <v>27</v>
      </c>
      <c r="H21" s="41" t="s">
        <v>29</v>
      </c>
      <c r="I21" s="22" t="s">
        <v>63</v>
      </c>
      <c r="J21" s="22" t="s">
        <v>30</v>
      </c>
      <c r="K21" s="41" t="s">
        <v>33</v>
      </c>
      <c r="L21" s="22" t="s">
        <v>31</v>
      </c>
      <c r="M21" s="22"/>
      <c r="N21" s="51">
        <v>6000</v>
      </c>
      <c r="O21" s="51">
        <v>6000</v>
      </c>
      <c r="P21" s="51">
        <v>0</v>
      </c>
      <c r="Q21" s="124">
        <f t="shared" si="2"/>
        <v>0</v>
      </c>
      <c r="R21" s="46">
        <f t="shared" ref="R21" si="4">+N21/3</f>
        <v>2000</v>
      </c>
      <c r="S21" s="23">
        <f t="shared" ref="S21" si="5">+(O21/3)</f>
        <v>2000</v>
      </c>
      <c r="T21" s="115">
        <v>0</v>
      </c>
      <c r="U21" s="185"/>
      <c r="V21" s="21"/>
    </row>
    <row r="22" spans="1:22" s="24" customFormat="1" ht="24.95" customHeight="1" x14ac:dyDescent="0.25">
      <c r="A22" s="21">
        <f t="shared" si="3"/>
        <v>11</v>
      </c>
      <c r="B22" s="40">
        <v>12100108</v>
      </c>
      <c r="C22" s="40">
        <v>12</v>
      </c>
      <c r="D22" s="41" t="s">
        <v>80</v>
      </c>
      <c r="E22" s="41" t="s">
        <v>28</v>
      </c>
      <c r="F22" s="116" t="s">
        <v>28</v>
      </c>
      <c r="G22" s="41" t="s">
        <v>27</v>
      </c>
      <c r="H22" s="41" t="s">
        <v>29</v>
      </c>
      <c r="I22" s="22" t="s">
        <v>122</v>
      </c>
      <c r="J22" s="22" t="s">
        <v>30</v>
      </c>
      <c r="K22" s="41" t="s">
        <v>33</v>
      </c>
      <c r="L22" s="22" t="s">
        <v>31</v>
      </c>
      <c r="M22" s="22"/>
      <c r="N22" s="51">
        <v>10900000</v>
      </c>
      <c r="O22" s="51">
        <v>14999996</v>
      </c>
      <c r="P22" s="51">
        <v>4902408.45</v>
      </c>
      <c r="Q22" s="124">
        <f t="shared" si="2"/>
        <v>4946488.7399999993</v>
      </c>
      <c r="R22" s="46">
        <f t="shared" si="0"/>
        <v>3633333.3333333335</v>
      </c>
      <c r="S22" s="23">
        <f t="shared" si="1"/>
        <v>4999998.666666667</v>
      </c>
      <c r="T22" s="115">
        <v>9848897.1899999995</v>
      </c>
      <c r="U22" s="185"/>
      <c r="V22" s="21">
        <v>20</v>
      </c>
    </row>
    <row r="23" spans="1:22" s="24" customFormat="1" ht="24.95" customHeight="1" x14ac:dyDescent="0.25">
      <c r="A23" s="21">
        <f t="shared" si="3"/>
        <v>12</v>
      </c>
      <c r="B23" s="40">
        <v>12100108</v>
      </c>
      <c r="C23" s="40">
        <v>12</v>
      </c>
      <c r="D23" s="41" t="s">
        <v>80</v>
      </c>
      <c r="E23" s="41" t="s">
        <v>28</v>
      </c>
      <c r="F23" s="116" t="s">
        <v>28</v>
      </c>
      <c r="G23" s="41" t="s">
        <v>27</v>
      </c>
      <c r="H23" s="41" t="s">
        <v>29</v>
      </c>
      <c r="I23" s="22" t="s">
        <v>94</v>
      </c>
      <c r="J23" s="22" t="s">
        <v>30</v>
      </c>
      <c r="K23" s="41" t="s">
        <v>33</v>
      </c>
      <c r="L23" s="22" t="s">
        <v>31</v>
      </c>
      <c r="M23" s="22"/>
      <c r="N23" s="51">
        <v>780000</v>
      </c>
      <c r="O23" s="51">
        <v>480000</v>
      </c>
      <c r="P23" s="51">
        <v>49900</v>
      </c>
      <c r="Q23" s="124">
        <f t="shared" si="2"/>
        <v>0</v>
      </c>
      <c r="R23" s="46">
        <f t="shared" si="0"/>
        <v>260000</v>
      </c>
      <c r="S23" s="23">
        <f t="shared" si="1"/>
        <v>160000</v>
      </c>
      <c r="T23" s="115">
        <v>49900</v>
      </c>
      <c r="U23" s="185"/>
      <c r="V23" s="21">
        <v>21</v>
      </c>
    </row>
    <row r="24" spans="1:22" s="24" customFormat="1" ht="24.95" customHeight="1" x14ac:dyDescent="0.25">
      <c r="A24" s="21">
        <f t="shared" si="3"/>
        <v>13</v>
      </c>
      <c r="B24" s="40">
        <v>12100108</v>
      </c>
      <c r="C24" s="40">
        <v>12</v>
      </c>
      <c r="D24" s="41" t="s">
        <v>80</v>
      </c>
      <c r="E24" s="41" t="s">
        <v>28</v>
      </c>
      <c r="F24" s="116" t="s">
        <v>28</v>
      </c>
      <c r="G24" s="41" t="s">
        <v>27</v>
      </c>
      <c r="H24" s="41" t="s">
        <v>29</v>
      </c>
      <c r="I24" s="22" t="s">
        <v>107</v>
      </c>
      <c r="J24" s="22" t="s">
        <v>30</v>
      </c>
      <c r="K24" s="41" t="s">
        <v>33</v>
      </c>
      <c r="L24" s="22" t="s">
        <v>31</v>
      </c>
      <c r="M24" s="22"/>
      <c r="N24" s="51">
        <v>15000</v>
      </c>
      <c r="O24" s="51">
        <v>15000</v>
      </c>
      <c r="P24" s="51">
        <v>0</v>
      </c>
      <c r="Q24" s="124">
        <f t="shared" si="2"/>
        <v>0</v>
      </c>
      <c r="R24" s="46">
        <f t="shared" si="0"/>
        <v>5000</v>
      </c>
      <c r="S24" s="23">
        <f t="shared" si="1"/>
        <v>5000</v>
      </c>
      <c r="T24" s="115">
        <v>0</v>
      </c>
      <c r="U24" s="185"/>
      <c r="V24" s="21">
        <v>22</v>
      </c>
    </row>
    <row r="25" spans="1:22" s="24" customFormat="1" ht="24.95" customHeight="1" x14ac:dyDescent="0.25">
      <c r="A25" s="21">
        <f t="shared" si="3"/>
        <v>14</v>
      </c>
      <c r="B25" s="40">
        <v>12100108</v>
      </c>
      <c r="C25" s="40">
        <v>12</v>
      </c>
      <c r="D25" s="41" t="s">
        <v>80</v>
      </c>
      <c r="E25" s="41" t="s">
        <v>28</v>
      </c>
      <c r="F25" s="116" t="s">
        <v>28</v>
      </c>
      <c r="G25" s="41" t="s">
        <v>27</v>
      </c>
      <c r="H25" s="41" t="s">
        <v>29</v>
      </c>
      <c r="I25" s="22" t="s">
        <v>113</v>
      </c>
      <c r="J25" s="22" t="s">
        <v>30</v>
      </c>
      <c r="K25" s="41" t="s">
        <v>33</v>
      </c>
      <c r="L25" s="22" t="s">
        <v>31</v>
      </c>
      <c r="M25" s="22"/>
      <c r="N25" s="51">
        <v>250000</v>
      </c>
      <c r="O25" s="51">
        <v>250000</v>
      </c>
      <c r="P25" s="51">
        <v>0</v>
      </c>
      <c r="Q25" s="124">
        <f t="shared" si="2"/>
        <v>0</v>
      </c>
      <c r="R25" s="46">
        <f t="shared" si="0"/>
        <v>83333.333333333328</v>
      </c>
      <c r="S25" s="23">
        <f t="shared" si="1"/>
        <v>83333.333333333328</v>
      </c>
      <c r="T25" s="115">
        <v>0</v>
      </c>
      <c r="U25" s="185"/>
      <c r="V25" s="21">
        <v>25</v>
      </c>
    </row>
    <row r="26" spans="1:22" s="24" customFormat="1" ht="24.95" customHeight="1" x14ac:dyDescent="0.25">
      <c r="A26" s="21">
        <f t="shared" si="3"/>
        <v>15</v>
      </c>
      <c r="B26" s="40">
        <v>12100108</v>
      </c>
      <c r="C26" s="40">
        <v>12</v>
      </c>
      <c r="D26" s="41" t="s">
        <v>80</v>
      </c>
      <c r="E26" s="41" t="s">
        <v>28</v>
      </c>
      <c r="F26" s="116" t="s">
        <v>28</v>
      </c>
      <c r="G26" s="41" t="s">
        <v>27</v>
      </c>
      <c r="H26" s="41" t="s">
        <v>29</v>
      </c>
      <c r="I26" s="22" t="s">
        <v>98</v>
      </c>
      <c r="J26" s="22" t="s">
        <v>30</v>
      </c>
      <c r="K26" s="41" t="s">
        <v>33</v>
      </c>
      <c r="L26" s="22" t="s">
        <v>31</v>
      </c>
      <c r="M26" s="22"/>
      <c r="N26" s="51">
        <v>56400</v>
      </c>
      <c r="O26" s="51">
        <v>56400</v>
      </c>
      <c r="P26" s="51">
        <v>310</v>
      </c>
      <c r="Q26" s="124">
        <f t="shared" si="2"/>
        <v>385</v>
      </c>
      <c r="R26" s="46">
        <f t="shared" si="0"/>
        <v>18800</v>
      </c>
      <c r="S26" s="23">
        <f t="shared" si="1"/>
        <v>18800</v>
      </c>
      <c r="T26" s="115">
        <v>695</v>
      </c>
      <c r="U26" s="185"/>
      <c r="V26" s="21">
        <v>26</v>
      </c>
    </row>
    <row r="27" spans="1:22" s="24" customFormat="1" ht="24.95" customHeight="1" x14ac:dyDescent="0.25">
      <c r="A27" s="21">
        <f t="shared" si="3"/>
        <v>16</v>
      </c>
      <c r="B27" s="40">
        <v>12100108</v>
      </c>
      <c r="C27" s="40">
        <v>12</v>
      </c>
      <c r="D27" s="41" t="s">
        <v>80</v>
      </c>
      <c r="E27" s="41" t="s">
        <v>28</v>
      </c>
      <c r="F27" s="116" t="s">
        <v>28</v>
      </c>
      <c r="G27" s="41" t="s">
        <v>27</v>
      </c>
      <c r="H27" s="41" t="s">
        <v>29</v>
      </c>
      <c r="I27" s="22" t="s">
        <v>119</v>
      </c>
      <c r="J27" s="22" t="s">
        <v>30</v>
      </c>
      <c r="K27" s="41" t="s">
        <v>33</v>
      </c>
      <c r="L27" s="22" t="s">
        <v>31</v>
      </c>
      <c r="M27" s="22"/>
      <c r="N27" s="51">
        <v>5000000</v>
      </c>
      <c r="O27" s="51">
        <v>5500000</v>
      </c>
      <c r="P27" s="51">
        <v>1989251.64</v>
      </c>
      <c r="Q27" s="124">
        <f t="shared" si="2"/>
        <v>1339834.97</v>
      </c>
      <c r="R27" s="46">
        <f t="shared" si="0"/>
        <v>1666666.6666666667</v>
      </c>
      <c r="S27" s="23">
        <f t="shared" si="1"/>
        <v>1833333.3333333333</v>
      </c>
      <c r="T27" s="115">
        <v>3329086.61</v>
      </c>
      <c r="U27" s="185"/>
      <c r="V27" s="21">
        <v>28</v>
      </c>
    </row>
    <row r="28" spans="1:22" s="24" customFormat="1" ht="24.95" customHeight="1" x14ac:dyDescent="0.25">
      <c r="A28" s="21">
        <f t="shared" si="3"/>
        <v>17</v>
      </c>
      <c r="B28" s="40">
        <v>12100108</v>
      </c>
      <c r="C28" s="40">
        <v>12</v>
      </c>
      <c r="D28" s="41" t="s">
        <v>80</v>
      </c>
      <c r="E28" s="41" t="s">
        <v>28</v>
      </c>
      <c r="F28" s="116" t="s">
        <v>28</v>
      </c>
      <c r="G28" s="41" t="s">
        <v>27</v>
      </c>
      <c r="H28" s="41" t="s">
        <v>29</v>
      </c>
      <c r="I28" s="22" t="s">
        <v>96</v>
      </c>
      <c r="J28" s="22" t="s">
        <v>30</v>
      </c>
      <c r="K28" s="41" t="s">
        <v>33</v>
      </c>
      <c r="L28" s="22" t="s">
        <v>31</v>
      </c>
      <c r="M28" s="22"/>
      <c r="N28" s="51">
        <v>80000</v>
      </c>
      <c r="O28" s="51">
        <v>80000</v>
      </c>
      <c r="P28" s="51">
        <v>552</v>
      </c>
      <c r="Q28" s="124">
        <f t="shared" si="2"/>
        <v>0</v>
      </c>
      <c r="R28" s="46">
        <f t="shared" si="0"/>
        <v>26666.666666666668</v>
      </c>
      <c r="S28" s="23">
        <f t="shared" si="1"/>
        <v>26666.666666666668</v>
      </c>
      <c r="T28" s="115">
        <v>552</v>
      </c>
      <c r="U28" s="185"/>
      <c r="V28" s="21">
        <v>29</v>
      </c>
    </row>
    <row r="29" spans="1:22" s="24" customFormat="1" ht="24.95" customHeight="1" x14ac:dyDescent="0.25">
      <c r="A29" s="21">
        <f t="shared" si="3"/>
        <v>18</v>
      </c>
      <c r="B29" s="40">
        <v>12100108</v>
      </c>
      <c r="C29" s="40">
        <v>12</v>
      </c>
      <c r="D29" s="41" t="s">
        <v>80</v>
      </c>
      <c r="E29" s="41" t="s">
        <v>28</v>
      </c>
      <c r="F29" s="116" t="s">
        <v>28</v>
      </c>
      <c r="G29" s="41" t="s">
        <v>27</v>
      </c>
      <c r="H29" s="41" t="s">
        <v>29</v>
      </c>
      <c r="I29" s="22" t="s">
        <v>119</v>
      </c>
      <c r="J29" s="22" t="s">
        <v>30</v>
      </c>
      <c r="K29" s="41" t="s">
        <v>33</v>
      </c>
      <c r="L29" s="22" t="s">
        <v>31</v>
      </c>
      <c r="M29" s="22"/>
      <c r="N29" s="51">
        <v>0</v>
      </c>
      <c r="O29" s="51">
        <v>300000</v>
      </c>
      <c r="P29" s="51"/>
      <c r="Q29" s="124">
        <f t="shared" si="2"/>
        <v>44000</v>
      </c>
      <c r="R29" s="46">
        <f t="shared" si="0"/>
        <v>0</v>
      </c>
      <c r="S29" s="23">
        <f t="shared" si="1"/>
        <v>100000</v>
      </c>
      <c r="T29" s="115">
        <v>44000</v>
      </c>
      <c r="U29" s="185"/>
      <c r="V29" s="21"/>
    </row>
    <row r="30" spans="1:22" s="24" customFormat="1" ht="24.95" customHeight="1" x14ac:dyDescent="0.25">
      <c r="A30" s="21">
        <f t="shared" si="3"/>
        <v>19</v>
      </c>
      <c r="B30" s="40">
        <v>12100108</v>
      </c>
      <c r="C30" s="40">
        <v>12</v>
      </c>
      <c r="D30" s="41" t="s">
        <v>80</v>
      </c>
      <c r="E30" s="41" t="s">
        <v>28</v>
      </c>
      <c r="F30" s="116" t="s">
        <v>28</v>
      </c>
      <c r="G30" s="41" t="s">
        <v>27</v>
      </c>
      <c r="H30" s="41" t="s">
        <v>29</v>
      </c>
      <c r="I30" s="22" t="s">
        <v>77</v>
      </c>
      <c r="J30" s="22" t="s">
        <v>30</v>
      </c>
      <c r="K30" s="41" t="s">
        <v>33</v>
      </c>
      <c r="L30" s="22" t="s">
        <v>31</v>
      </c>
      <c r="M30" s="22"/>
      <c r="N30" s="51">
        <v>0</v>
      </c>
      <c r="O30" s="51">
        <v>6218063.8700000001</v>
      </c>
      <c r="P30" s="51">
        <v>6218063.8700000001</v>
      </c>
      <c r="Q30" s="124">
        <f t="shared" si="2"/>
        <v>0</v>
      </c>
      <c r="R30" s="46">
        <f t="shared" si="0"/>
        <v>0</v>
      </c>
      <c r="S30" s="23">
        <f t="shared" si="1"/>
        <v>2072687.9566666668</v>
      </c>
      <c r="T30" s="115">
        <v>6218063.8700000001</v>
      </c>
      <c r="U30" s="185"/>
      <c r="V30" s="21">
        <v>30</v>
      </c>
    </row>
    <row r="31" spans="1:22" s="24" customFormat="1" ht="24.95" customHeight="1" x14ac:dyDescent="0.25">
      <c r="A31" s="21">
        <f t="shared" si="3"/>
        <v>20</v>
      </c>
      <c r="B31" s="40">
        <v>12100108</v>
      </c>
      <c r="C31" s="40">
        <v>12</v>
      </c>
      <c r="D31" s="41" t="s">
        <v>80</v>
      </c>
      <c r="E31" s="41" t="s">
        <v>28</v>
      </c>
      <c r="F31" s="116" t="s">
        <v>28</v>
      </c>
      <c r="G31" s="41" t="s">
        <v>27</v>
      </c>
      <c r="H31" s="41" t="s">
        <v>29</v>
      </c>
      <c r="I31" s="22" t="s">
        <v>105</v>
      </c>
      <c r="J31" s="22" t="s">
        <v>30</v>
      </c>
      <c r="K31" s="41" t="s">
        <v>33</v>
      </c>
      <c r="L31" s="22" t="s">
        <v>31</v>
      </c>
      <c r="M31" s="22"/>
      <c r="N31" s="51">
        <v>1200</v>
      </c>
      <c r="O31" s="51">
        <v>1200</v>
      </c>
      <c r="P31" s="51">
        <v>0</v>
      </c>
      <c r="Q31" s="124">
        <f t="shared" si="2"/>
        <v>0</v>
      </c>
      <c r="R31" s="46">
        <f t="shared" si="0"/>
        <v>400</v>
      </c>
      <c r="S31" s="23">
        <f t="shared" si="1"/>
        <v>400</v>
      </c>
      <c r="T31" s="115">
        <v>0</v>
      </c>
      <c r="U31" s="185"/>
      <c r="V31" s="21">
        <v>34</v>
      </c>
    </row>
    <row r="32" spans="1:22" s="24" customFormat="1" ht="24.95" customHeight="1" x14ac:dyDescent="0.25">
      <c r="A32" s="21">
        <f t="shared" si="3"/>
        <v>21</v>
      </c>
      <c r="B32" s="40">
        <v>12100108</v>
      </c>
      <c r="C32" s="40">
        <v>12</v>
      </c>
      <c r="D32" s="41" t="s">
        <v>80</v>
      </c>
      <c r="E32" s="41" t="s">
        <v>28</v>
      </c>
      <c r="F32" s="116" t="s">
        <v>28</v>
      </c>
      <c r="G32" s="41" t="s">
        <v>27</v>
      </c>
      <c r="H32" s="41" t="s">
        <v>29</v>
      </c>
      <c r="I32" s="22" t="s">
        <v>65</v>
      </c>
      <c r="J32" s="22" t="s">
        <v>30</v>
      </c>
      <c r="K32" s="41" t="s">
        <v>33</v>
      </c>
      <c r="L32" s="22" t="s">
        <v>31</v>
      </c>
      <c r="M32" s="22"/>
      <c r="N32" s="51">
        <v>128625</v>
      </c>
      <c r="O32" s="51">
        <v>128625</v>
      </c>
      <c r="P32" s="51">
        <v>11946.33</v>
      </c>
      <c r="Q32" s="124">
        <f t="shared" si="2"/>
        <v>0</v>
      </c>
      <c r="R32" s="46">
        <f t="shared" si="0"/>
        <v>42875</v>
      </c>
      <c r="S32" s="23">
        <f t="shared" si="1"/>
        <v>42875</v>
      </c>
      <c r="T32" s="115">
        <v>11946.33</v>
      </c>
      <c r="U32" s="185"/>
      <c r="V32" s="21">
        <v>41</v>
      </c>
    </row>
    <row r="33" spans="1:22" s="24" customFormat="1" ht="24.95" customHeight="1" x14ac:dyDescent="0.25">
      <c r="A33" s="21">
        <f t="shared" si="3"/>
        <v>22</v>
      </c>
      <c r="B33" s="40">
        <v>12100108</v>
      </c>
      <c r="C33" s="40">
        <v>12</v>
      </c>
      <c r="D33" s="41" t="s">
        <v>80</v>
      </c>
      <c r="E33" s="41" t="s">
        <v>28</v>
      </c>
      <c r="F33" s="116" t="s">
        <v>28</v>
      </c>
      <c r="G33" s="41" t="s">
        <v>27</v>
      </c>
      <c r="H33" s="41" t="s">
        <v>29</v>
      </c>
      <c r="I33" s="22" t="s">
        <v>64</v>
      </c>
      <c r="J33" s="22" t="s">
        <v>30</v>
      </c>
      <c r="K33" s="41" t="s">
        <v>33</v>
      </c>
      <c r="L33" s="22" t="s">
        <v>31</v>
      </c>
      <c r="M33" s="22"/>
      <c r="N33" s="51">
        <v>1233055.92</v>
      </c>
      <c r="O33" s="51">
        <v>733055.92</v>
      </c>
      <c r="P33" s="51">
        <v>146060.06</v>
      </c>
      <c r="Q33" s="124">
        <f t="shared" si="2"/>
        <v>114270.29000000001</v>
      </c>
      <c r="R33" s="46">
        <f t="shared" ref="R33:R37" si="6">+N33/3</f>
        <v>411018.63999999996</v>
      </c>
      <c r="S33" s="23">
        <f t="shared" ref="S33:S37" si="7">+(O33/3)</f>
        <v>244351.97333333336</v>
      </c>
      <c r="T33" s="115">
        <v>260330.35</v>
      </c>
      <c r="U33" s="185"/>
      <c r="V33" s="21"/>
    </row>
    <row r="34" spans="1:22" s="24" customFormat="1" ht="24.95" customHeight="1" x14ac:dyDescent="0.25">
      <c r="A34" s="21">
        <f t="shared" si="3"/>
        <v>23</v>
      </c>
      <c r="B34" s="40">
        <v>12100108</v>
      </c>
      <c r="C34" s="40">
        <v>12</v>
      </c>
      <c r="D34" s="41" t="s">
        <v>80</v>
      </c>
      <c r="E34" s="41" t="s">
        <v>28</v>
      </c>
      <c r="F34" s="116" t="s">
        <v>28</v>
      </c>
      <c r="G34" s="41" t="s">
        <v>27</v>
      </c>
      <c r="H34" s="41" t="s">
        <v>29</v>
      </c>
      <c r="I34" s="22" t="s">
        <v>88</v>
      </c>
      <c r="J34" s="22" t="s">
        <v>30</v>
      </c>
      <c r="K34" s="41" t="s">
        <v>33</v>
      </c>
      <c r="L34" s="22" t="s">
        <v>31</v>
      </c>
      <c r="M34" s="22"/>
      <c r="N34" s="51">
        <v>50000</v>
      </c>
      <c r="O34" s="51">
        <v>50000</v>
      </c>
      <c r="P34" s="51">
        <v>0</v>
      </c>
      <c r="Q34" s="124">
        <f t="shared" si="2"/>
        <v>0</v>
      </c>
      <c r="R34" s="46">
        <f t="shared" si="6"/>
        <v>16666.666666666668</v>
      </c>
      <c r="S34" s="23">
        <f t="shared" si="7"/>
        <v>16666.666666666668</v>
      </c>
      <c r="T34" s="115">
        <v>0</v>
      </c>
      <c r="U34" s="185"/>
      <c r="V34" s="21">
        <v>42</v>
      </c>
    </row>
    <row r="35" spans="1:22" s="24" customFormat="1" ht="24.95" customHeight="1" x14ac:dyDescent="0.25">
      <c r="A35" s="21">
        <f t="shared" si="3"/>
        <v>24</v>
      </c>
      <c r="B35" s="40">
        <v>12100108</v>
      </c>
      <c r="C35" s="40">
        <v>12</v>
      </c>
      <c r="D35" s="41" t="s">
        <v>80</v>
      </c>
      <c r="E35" s="41" t="s">
        <v>28</v>
      </c>
      <c r="F35" s="116" t="s">
        <v>28</v>
      </c>
      <c r="G35" s="41" t="s">
        <v>27</v>
      </c>
      <c r="H35" s="41" t="s">
        <v>29</v>
      </c>
      <c r="I35" s="22" t="s">
        <v>57</v>
      </c>
      <c r="J35" s="22" t="s">
        <v>30</v>
      </c>
      <c r="K35" s="41" t="s">
        <v>33</v>
      </c>
      <c r="L35" s="22" t="s">
        <v>31</v>
      </c>
      <c r="M35" s="22"/>
      <c r="N35" s="51">
        <v>442736.5</v>
      </c>
      <c r="O35" s="51">
        <v>447736.5</v>
      </c>
      <c r="P35" s="51">
        <v>0</v>
      </c>
      <c r="Q35" s="124">
        <f t="shared" si="2"/>
        <v>54396.5</v>
      </c>
      <c r="R35" s="46">
        <f t="shared" si="6"/>
        <v>147578.83333333334</v>
      </c>
      <c r="S35" s="23">
        <f t="shared" si="7"/>
        <v>149245.5</v>
      </c>
      <c r="T35" s="115">
        <v>54396.5</v>
      </c>
      <c r="U35" s="185"/>
      <c r="V35" s="21">
        <v>43</v>
      </c>
    </row>
    <row r="36" spans="1:22" s="24" customFormat="1" ht="24.95" customHeight="1" x14ac:dyDescent="0.25">
      <c r="A36" s="21">
        <f t="shared" si="3"/>
        <v>25</v>
      </c>
      <c r="B36" s="40">
        <v>12100108</v>
      </c>
      <c r="C36" s="40">
        <v>12</v>
      </c>
      <c r="D36" s="41" t="s">
        <v>80</v>
      </c>
      <c r="E36" s="41" t="s">
        <v>28</v>
      </c>
      <c r="F36" s="116" t="s">
        <v>28</v>
      </c>
      <c r="G36" s="41" t="s">
        <v>27</v>
      </c>
      <c r="H36" s="41" t="s">
        <v>29</v>
      </c>
      <c r="I36" s="22" t="s">
        <v>55</v>
      </c>
      <c r="J36" s="22" t="s">
        <v>30</v>
      </c>
      <c r="K36" s="41" t="s">
        <v>33</v>
      </c>
      <c r="L36" s="22" t="s">
        <v>31</v>
      </c>
      <c r="M36" s="22"/>
      <c r="N36" s="51">
        <v>9750</v>
      </c>
      <c r="O36" s="51">
        <v>59750</v>
      </c>
      <c r="P36" s="51">
        <v>0</v>
      </c>
      <c r="Q36" s="124">
        <f t="shared" si="2"/>
        <v>0</v>
      </c>
      <c r="R36" s="46">
        <f t="shared" si="6"/>
        <v>3250</v>
      </c>
      <c r="S36" s="23">
        <f t="shared" si="7"/>
        <v>19916.666666666668</v>
      </c>
      <c r="T36" s="115">
        <v>0</v>
      </c>
      <c r="U36" s="185"/>
      <c r="V36" s="21">
        <v>45</v>
      </c>
    </row>
    <row r="37" spans="1:22" s="24" customFormat="1" ht="24.95" customHeight="1" x14ac:dyDescent="0.25">
      <c r="A37" s="21">
        <f t="shared" si="3"/>
        <v>26</v>
      </c>
      <c r="B37" s="40">
        <v>12100108</v>
      </c>
      <c r="C37" s="40">
        <v>12</v>
      </c>
      <c r="D37" s="41" t="s">
        <v>80</v>
      </c>
      <c r="E37" s="41" t="s">
        <v>28</v>
      </c>
      <c r="F37" s="116" t="s">
        <v>28</v>
      </c>
      <c r="G37" s="41" t="s">
        <v>27</v>
      </c>
      <c r="H37" s="41" t="s">
        <v>29</v>
      </c>
      <c r="I37" s="22" t="s">
        <v>90</v>
      </c>
      <c r="J37" s="22" t="s">
        <v>30</v>
      </c>
      <c r="K37" s="41" t="s">
        <v>33</v>
      </c>
      <c r="L37" s="22" t="s">
        <v>31</v>
      </c>
      <c r="M37" s="22"/>
      <c r="N37" s="51">
        <v>25000</v>
      </c>
      <c r="O37" s="51">
        <v>25000</v>
      </c>
      <c r="P37" s="51">
        <v>16000</v>
      </c>
      <c r="Q37" s="124">
        <f t="shared" si="2"/>
        <v>0</v>
      </c>
      <c r="R37" s="46">
        <f t="shared" si="6"/>
        <v>8333.3333333333339</v>
      </c>
      <c r="S37" s="23">
        <f t="shared" si="7"/>
        <v>8333.3333333333339</v>
      </c>
      <c r="T37" s="115">
        <v>16000</v>
      </c>
      <c r="U37" s="185"/>
      <c r="V37" s="21">
        <v>47</v>
      </c>
    </row>
    <row r="38" spans="1:22" s="24" customFormat="1" ht="24.95" customHeight="1" x14ac:dyDescent="0.25">
      <c r="A38" s="21">
        <f t="shared" si="3"/>
        <v>27</v>
      </c>
      <c r="B38" s="40">
        <v>12100108</v>
      </c>
      <c r="C38" s="40">
        <v>12</v>
      </c>
      <c r="D38" s="41" t="s">
        <v>80</v>
      </c>
      <c r="E38" s="41" t="s">
        <v>28</v>
      </c>
      <c r="F38" s="116" t="s">
        <v>28</v>
      </c>
      <c r="G38" s="41" t="s">
        <v>27</v>
      </c>
      <c r="H38" s="41" t="s">
        <v>29</v>
      </c>
      <c r="I38" s="22" t="s">
        <v>116</v>
      </c>
      <c r="J38" s="22" t="s">
        <v>30</v>
      </c>
      <c r="K38" s="41" t="s">
        <v>33</v>
      </c>
      <c r="L38" s="22" t="s">
        <v>31</v>
      </c>
      <c r="M38" s="22"/>
      <c r="N38" s="51">
        <v>45000</v>
      </c>
      <c r="O38" s="51">
        <v>45000</v>
      </c>
      <c r="P38" s="51">
        <v>0</v>
      </c>
      <c r="Q38" s="124">
        <f t="shared" si="2"/>
        <v>0</v>
      </c>
      <c r="R38" s="46">
        <f t="shared" ref="R38:R41" si="8">+N38/3</f>
        <v>15000</v>
      </c>
      <c r="S38" s="23">
        <f t="shared" ref="S38:S41" si="9">+(O38/3)</f>
        <v>15000</v>
      </c>
      <c r="T38" s="115">
        <v>0</v>
      </c>
      <c r="U38" s="185"/>
      <c r="V38" s="21">
        <v>49</v>
      </c>
    </row>
    <row r="39" spans="1:22" s="24" customFormat="1" ht="24.95" customHeight="1" x14ac:dyDescent="0.25">
      <c r="A39" s="21">
        <f t="shared" si="3"/>
        <v>28</v>
      </c>
      <c r="B39" s="40">
        <v>12100108</v>
      </c>
      <c r="C39" s="40">
        <v>12</v>
      </c>
      <c r="D39" s="41" t="s">
        <v>80</v>
      </c>
      <c r="E39" s="41" t="s">
        <v>28</v>
      </c>
      <c r="F39" s="116" t="s">
        <v>28</v>
      </c>
      <c r="G39" s="41" t="s">
        <v>27</v>
      </c>
      <c r="H39" s="41" t="s">
        <v>29</v>
      </c>
      <c r="I39" s="22" t="s">
        <v>62</v>
      </c>
      <c r="J39" s="22" t="s">
        <v>30</v>
      </c>
      <c r="K39" s="41" t="s">
        <v>33</v>
      </c>
      <c r="L39" s="22" t="s">
        <v>31</v>
      </c>
      <c r="M39" s="22"/>
      <c r="N39" s="51">
        <v>5312838</v>
      </c>
      <c r="O39" s="51">
        <v>5312838</v>
      </c>
      <c r="P39" s="51">
        <v>1628304.68</v>
      </c>
      <c r="Q39" s="124">
        <f t="shared" si="2"/>
        <v>1688548.84</v>
      </c>
      <c r="R39" s="46">
        <f t="shared" si="8"/>
        <v>1770946</v>
      </c>
      <c r="S39" s="23">
        <f t="shared" si="9"/>
        <v>1770946</v>
      </c>
      <c r="T39" s="115">
        <v>3316853.52</v>
      </c>
      <c r="U39" s="185"/>
      <c r="V39" s="21">
        <v>50</v>
      </c>
    </row>
    <row r="40" spans="1:22" s="24" customFormat="1" ht="24.95" customHeight="1" x14ac:dyDescent="0.25">
      <c r="A40" s="21">
        <f t="shared" si="3"/>
        <v>29</v>
      </c>
      <c r="B40" s="40">
        <v>12100108</v>
      </c>
      <c r="C40" s="40">
        <v>12</v>
      </c>
      <c r="D40" s="41" t="s">
        <v>80</v>
      </c>
      <c r="E40" s="41" t="s">
        <v>28</v>
      </c>
      <c r="F40" s="116" t="s">
        <v>28</v>
      </c>
      <c r="G40" s="41" t="s">
        <v>27</v>
      </c>
      <c r="H40" s="41" t="s">
        <v>29</v>
      </c>
      <c r="I40" s="41" t="s">
        <v>106</v>
      </c>
      <c r="J40" s="22" t="s">
        <v>30</v>
      </c>
      <c r="K40" s="41" t="s">
        <v>33</v>
      </c>
      <c r="L40" s="22" t="s">
        <v>31</v>
      </c>
      <c r="M40" s="22"/>
      <c r="N40" s="51">
        <v>100000</v>
      </c>
      <c r="O40" s="51">
        <v>100000</v>
      </c>
      <c r="P40" s="51">
        <v>0</v>
      </c>
      <c r="Q40" s="124">
        <f t="shared" si="2"/>
        <v>44880</v>
      </c>
      <c r="R40" s="46">
        <f t="shared" si="8"/>
        <v>33333.333333333336</v>
      </c>
      <c r="S40" s="23">
        <f t="shared" si="9"/>
        <v>33333.333333333336</v>
      </c>
      <c r="T40" s="115">
        <v>44880</v>
      </c>
      <c r="U40" s="185"/>
      <c r="V40" s="21"/>
    </row>
    <row r="41" spans="1:22" s="24" customFormat="1" ht="24.95" customHeight="1" x14ac:dyDescent="0.25">
      <c r="A41" s="21">
        <f t="shared" si="3"/>
        <v>30</v>
      </c>
      <c r="B41" s="40">
        <v>12100108</v>
      </c>
      <c r="C41" s="40">
        <v>12</v>
      </c>
      <c r="D41" s="41" t="s">
        <v>80</v>
      </c>
      <c r="E41" s="41" t="s">
        <v>28</v>
      </c>
      <c r="F41" s="116" t="s">
        <v>28</v>
      </c>
      <c r="G41" s="41" t="s">
        <v>27</v>
      </c>
      <c r="H41" s="41" t="s">
        <v>29</v>
      </c>
      <c r="I41" s="41" t="s">
        <v>109</v>
      </c>
      <c r="J41" s="22" t="s">
        <v>30</v>
      </c>
      <c r="K41" s="41" t="s">
        <v>33</v>
      </c>
      <c r="L41" s="22" t="s">
        <v>31</v>
      </c>
      <c r="M41" s="22"/>
      <c r="N41" s="51">
        <v>3388500</v>
      </c>
      <c r="O41" s="51">
        <v>3388500</v>
      </c>
      <c r="P41" s="51">
        <v>210937.95</v>
      </c>
      <c r="Q41" s="124">
        <f t="shared" si="2"/>
        <v>359429.99999999994</v>
      </c>
      <c r="R41" s="46">
        <f t="shared" si="8"/>
        <v>1129500</v>
      </c>
      <c r="S41" s="23">
        <f t="shared" si="9"/>
        <v>1129500</v>
      </c>
      <c r="T41" s="115">
        <v>570367.94999999995</v>
      </c>
      <c r="U41" s="185"/>
      <c r="V41" s="21">
        <v>52</v>
      </c>
    </row>
    <row r="42" spans="1:22" s="24" customFormat="1" ht="24.95" customHeight="1" x14ac:dyDescent="0.25">
      <c r="A42" s="21">
        <f t="shared" si="3"/>
        <v>31</v>
      </c>
      <c r="B42" s="40">
        <v>12100108</v>
      </c>
      <c r="C42" s="40">
        <v>12</v>
      </c>
      <c r="D42" s="41" t="s">
        <v>80</v>
      </c>
      <c r="E42" s="41" t="s">
        <v>28</v>
      </c>
      <c r="F42" s="116" t="s">
        <v>28</v>
      </c>
      <c r="G42" s="41" t="s">
        <v>27</v>
      </c>
      <c r="H42" s="41" t="s">
        <v>29</v>
      </c>
      <c r="I42" s="22" t="s">
        <v>100</v>
      </c>
      <c r="J42" s="22" t="s">
        <v>30</v>
      </c>
      <c r="K42" s="41" t="s">
        <v>33</v>
      </c>
      <c r="L42" s="22" t="s">
        <v>31</v>
      </c>
      <c r="M42" s="22"/>
      <c r="N42" s="51">
        <v>4000000</v>
      </c>
      <c r="O42" s="51">
        <v>4000000</v>
      </c>
      <c r="P42" s="51">
        <v>682930</v>
      </c>
      <c r="Q42" s="124">
        <f t="shared" si="2"/>
        <v>532950</v>
      </c>
      <c r="R42" s="46">
        <f t="shared" si="0"/>
        <v>1333333.3333333333</v>
      </c>
      <c r="S42" s="23">
        <f t="shared" si="1"/>
        <v>1333333.3333333333</v>
      </c>
      <c r="T42" s="115">
        <v>1215880</v>
      </c>
      <c r="U42" s="185"/>
      <c r="V42" s="21">
        <v>53</v>
      </c>
    </row>
    <row r="43" spans="1:22" s="24" customFormat="1" ht="24.95" customHeight="1" x14ac:dyDescent="0.25">
      <c r="A43" s="21">
        <f t="shared" si="3"/>
        <v>32</v>
      </c>
      <c r="B43" s="40">
        <v>12100108</v>
      </c>
      <c r="C43" s="40">
        <v>12</v>
      </c>
      <c r="D43" s="41" t="s">
        <v>80</v>
      </c>
      <c r="E43" s="41" t="s">
        <v>28</v>
      </c>
      <c r="F43" s="116" t="s">
        <v>28</v>
      </c>
      <c r="G43" s="41" t="s">
        <v>27</v>
      </c>
      <c r="H43" s="41" t="s">
        <v>29</v>
      </c>
      <c r="I43" s="22" t="s">
        <v>93</v>
      </c>
      <c r="J43" s="22" t="s">
        <v>30</v>
      </c>
      <c r="K43" s="41" t="s">
        <v>33</v>
      </c>
      <c r="L43" s="22" t="s">
        <v>31</v>
      </c>
      <c r="M43" s="22"/>
      <c r="N43" s="51">
        <v>28630</v>
      </c>
      <c r="O43" s="51">
        <v>378630</v>
      </c>
      <c r="P43" s="51">
        <v>10758</v>
      </c>
      <c r="Q43" s="124">
        <f t="shared" si="2"/>
        <v>124556.45000000001</v>
      </c>
      <c r="R43" s="46">
        <f t="shared" si="0"/>
        <v>9543.3333333333339</v>
      </c>
      <c r="S43" s="23">
        <f t="shared" si="1"/>
        <v>126210</v>
      </c>
      <c r="T43" s="115">
        <v>135314.45000000001</v>
      </c>
      <c r="U43" s="185"/>
      <c r="V43" s="21">
        <v>54</v>
      </c>
    </row>
    <row r="44" spans="1:22" s="24" customFormat="1" ht="24.95" customHeight="1" x14ac:dyDescent="0.25">
      <c r="A44" s="21">
        <f t="shared" si="3"/>
        <v>33</v>
      </c>
      <c r="B44" s="40">
        <v>12100108</v>
      </c>
      <c r="C44" s="40">
        <v>12</v>
      </c>
      <c r="D44" s="41" t="s">
        <v>80</v>
      </c>
      <c r="E44" s="41" t="s">
        <v>28</v>
      </c>
      <c r="F44" s="116" t="s">
        <v>28</v>
      </c>
      <c r="G44" s="41" t="s">
        <v>27</v>
      </c>
      <c r="H44" s="41" t="s">
        <v>29</v>
      </c>
      <c r="I44" s="22" t="s">
        <v>67</v>
      </c>
      <c r="J44" s="22" t="s">
        <v>30</v>
      </c>
      <c r="K44" s="41" t="s">
        <v>33</v>
      </c>
      <c r="L44" s="22" t="s">
        <v>31</v>
      </c>
      <c r="M44" s="22"/>
      <c r="N44" s="51">
        <v>1620000</v>
      </c>
      <c r="O44" s="51">
        <v>1620000</v>
      </c>
      <c r="P44" s="51">
        <v>433980</v>
      </c>
      <c r="Q44" s="124">
        <f t="shared" si="2"/>
        <v>133173</v>
      </c>
      <c r="R44" s="46">
        <f t="shared" si="0"/>
        <v>540000</v>
      </c>
      <c r="S44" s="23">
        <f t="shared" si="1"/>
        <v>540000</v>
      </c>
      <c r="T44" s="115">
        <v>567153</v>
      </c>
      <c r="U44" s="185"/>
      <c r="V44" s="21">
        <v>55</v>
      </c>
    </row>
    <row r="45" spans="1:22" s="24" customFormat="1" ht="24.95" customHeight="1" x14ac:dyDescent="0.25">
      <c r="A45" s="21">
        <f t="shared" si="3"/>
        <v>34</v>
      </c>
      <c r="B45" s="40">
        <v>12100108</v>
      </c>
      <c r="C45" s="40">
        <v>12</v>
      </c>
      <c r="D45" s="41" t="s">
        <v>80</v>
      </c>
      <c r="E45" s="41" t="s">
        <v>28</v>
      </c>
      <c r="F45" s="116" t="s">
        <v>28</v>
      </c>
      <c r="G45" s="41" t="s">
        <v>27</v>
      </c>
      <c r="H45" s="41" t="s">
        <v>29</v>
      </c>
      <c r="I45" s="22" t="s">
        <v>86</v>
      </c>
      <c r="J45" s="22" t="s">
        <v>30</v>
      </c>
      <c r="K45" s="41" t="s">
        <v>33</v>
      </c>
      <c r="L45" s="22" t="s">
        <v>31</v>
      </c>
      <c r="M45" s="22"/>
      <c r="N45" s="51">
        <v>200000</v>
      </c>
      <c r="O45" s="51">
        <v>150000</v>
      </c>
      <c r="P45" s="51">
        <v>100</v>
      </c>
      <c r="Q45" s="124">
        <f t="shared" si="2"/>
        <v>0</v>
      </c>
      <c r="R45" s="46">
        <f t="shared" si="0"/>
        <v>66666.666666666672</v>
      </c>
      <c r="S45" s="23">
        <f t="shared" si="1"/>
        <v>50000</v>
      </c>
      <c r="T45" s="115">
        <v>100</v>
      </c>
      <c r="U45" s="185"/>
      <c r="V45" s="21">
        <v>56</v>
      </c>
    </row>
    <row r="46" spans="1:22" s="24" customFormat="1" ht="24.95" customHeight="1" x14ac:dyDescent="0.25">
      <c r="A46" s="21">
        <f t="shared" si="3"/>
        <v>35</v>
      </c>
      <c r="B46" s="40">
        <v>12100108</v>
      </c>
      <c r="C46" s="40">
        <v>12</v>
      </c>
      <c r="D46" s="41" t="s">
        <v>80</v>
      </c>
      <c r="E46" s="41" t="s">
        <v>28</v>
      </c>
      <c r="F46" s="116" t="s">
        <v>28</v>
      </c>
      <c r="G46" s="41" t="s">
        <v>27</v>
      </c>
      <c r="H46" s="41" t="s">
        <v>29</v>
      </c>
      <c r="I46" s="22" t="s">
        <v>104</v>
      </c>
      <c r="J46" s="22" t="s">
        <v>30</v>
      </c>
      <c r="K46" s="41" t="s">
        <v>33</v>
      </c>
      <c r="L46" s="22" t="s">
        <v>31</v>
      </c>
      <c r="M46" s="22"/>
      <c r="N46" s="51">
        <v>12000</v>
      </c>
      <c r="O46" s="51">
        <v>12000</v>
      </c>
      <c r="P46" s="51">
        <v>0</v>
      </c>
      <c r="Q46" s="124">
        <f t="shared" si="2"/>
        <v>0</v>
      </c>
      <c r="R46" s="46">
        <f t="shared" si="0"/>
        <v>4000</v>
      </c>
      <c r="S46" s="23">
        <f t="shared" si="1"/>
        <v>4000</v>
      </c>
      <c r="T46" s="115">
        <v>0</v>
      </c>
      <c r="U46" s="185"/>
      <c r="V46" s="21">
        <v>64</v>
      </c>
    </row>
    <row r="47" spans="1:22" s="24" customFormat="1" ht="24.95" customHeight="1" x14ac:dyDescent="0.25">
      <c r="A47" s="21">
        <f t="shared" si="3"/>
        <v>36</v>
      </c>
      <c r="B47" s="40">
        <v>12100108</v>
      </c>
      <c r="C47" s="40">
        <v>12</v>
      </c>
      <c r="D47" s="41" t="s">
        <v>80</v>
      </c>
      <c r="E47" s="41" t="s">
        <v>28</v>
      </c>
      <c r="F47" s="116" t="s">
        <v>28</v>
      </c>
      <c r="G47" s="41" t="s">
        <v>27</v>
      </c>
      <c r="H47" s="41" t="s">
        <v>29</v>
      </c>
      <c r="I47" s="22" t="s">
        <v>74</v>
      </c>
      <c r="J47" s="22" t="s">
        <v>30</v>
      </c>
      <c r="K47" s="41" t="s">
        <v>33</v>
      </c>
      <c r="L47" s="22" t="s">
        <v>31</v>
      </c>
      <c r="M47" s="22"/>
      <c r="N47" s="51">
        <v>442736.5</v>
      </c>
      <c r="O47" s="51">
        <v>442736.5</v>
      </c>
      <c r="P47" s="51">
        <v>20008.330000000002</v>
      </c>
      <c r="Q47" s="124">
        <f t="shared" si="2"/>
        <v>0</v>
      </c>
      <c r="R47" s="46">
        <f t="shared" si="0"/>
        <v>147578.83333333334</v>
      </c>
      <c r="S47" s="23">
        <f t="shared" si="1"/>
        <v>147578.83333333334</v>
      </c>
      <c r="T47" s="115">
        <v>20008.330000000002</v>
      </c>
      <c r="U47" s="185"/>
      <c r="V47" s="21">
        <v>65</v>
      </c>
    </row>
    <row r="48" spans="1:22" s="24" customFormat="1" ht="24.95" customHeight="1" x14ac:dyDescent="0.25">
      <c r="A48" s="21">
        <f t="shared" si="3"/>
        <v>37</v>
      </c>
      <c r="B48" s="40">
        <v>12100108</v>
      </c>
      <c r="C48" s="40">
        <v>12</v>
      </c>
      <c r="D48" s="41" t="s">
        <v>80</v>
      </c>
      <c r="E48" s="41" t="s">
        <v>28</v>
      </c>
      <c r="F48" s="116" t="s">
        <v>28</v>
      </c>
      <c r="G48" s="41" t="s">
        <v>27</v>
      </c>
      <c r="H48" s="41" t="s">
        <v>29</v>
      </c>
      <c r="I48" s="22" t="s">
        <v>117</v>
      </c>
      <c r="J48" s="22" t="s">
        <v>30</v>
      </c>
      <c r="K48" s="41" t="s">
        <v>33</v>
      </c>
      <c r="L48" s="22" t="s">
        <v>31</v>
      </c>
      <c r="M48" s="22"/>
      <c r="N48" s="51">
        <v>200000</v>
      </c>
      <c r="O48" s="51">
        <v>195000</v>
      </c>
      <c r="P48" s="51">
        <v>0</v>
      </c>
      <c r="Q48" s="124">
        <f t="shared" si="2"/>
        <v>0</v>
      </c>
      <c r="R48" s="46">
        <f t="shared" ref="R48:R71" si="10">+N48/3</f>
        <v>66666.666666666672</v>
      </c>
      <c r="S48" s="23">
        <f t="shared" ref="S48:S71" si="11">+(O48/3)</f>
        <v>65000</v>
      </c>
      <c r="T48" s="115">
        <v>0</v>
      </c>
      <c r="U48" s="185"/>
      <c r="V48" s="21">
        <f>+V47+1</f>
        <v>66</v>
      </c>
    </row>
    <row r="49" spans="1:22" s="24" customFormat="1" ht="24.95" customHeight="1" x14ac:dyDescent="0.25">
      <c r="A49" s="21">
        <f t="shared" si="3"/>
        <v>38</v>
      </c>
      <c r="B49" s="40">
        <v>12100108</v>
      </c>
      <c r="C49" s="40">
        <v>12</v>
      </c>
      <c r="D49" s="41" t="s">
        <v>80</v>
      </c>
      <c r="E49" s="41" t="s">
        <v>28</v>
      </c>
      <c r="F49" s="116" t="s">
        <v>28</v>
      </c>
      <c r="G49" s="41" t="s">
        <v>27</v>
      </c>
      <c r="H49" s="41" t="s">
        <v>29</v>
      </c>
      <c r="I49" s="22" t="s">
        <v>91</v>
      </c>
      <c r="J49" s="22" t="s">
        <v>30</v>
      </c>
      <c r="K49" s="41" t="s">
        <v>33</v>
      </c>
      <c r="L49" s="22" t="s">
        <v>31</v>
      </c>
      <c r="M49" s="22"/>
      <c r="N49" s="51">
        <v>31500</v>
      </c>
      <c r="O49" s="51">
        <v>31500</v>
      </c>
      <c r="P49" s="51">
        <v>350</v>
      </c>
      <c r="Q49" s="124">
        <f t="shared" si="2"/>
        <v>0</v>
      </c>
      <c r="R49" s="46">
        <f t="shared" si="10"/>
        <v>10500</v>
      </c>
      <c r="S49" s="23">
        <f t="shared" si="11"/>
        <v>10500</v>
      </c>
      <c r="T49" s="115">
        <v>350</v>
      </c>
      <c r="U49" s="185"/>
      <c r="V49" s="21">
        <v>70</v>
      </c>
    </row>
    <row r="50" spans="1:22" s="24" customFormat="1" ht="24.95" customHeight="1" x14ac:dyDescent="0.25">
      <c r="A50" s="21">
        <f t="shared" si="3"/>
        <v>39</v>
      </c>
      <c r="B50" s="40">
        <v>12100108</v>
      </c>
      <c r="C50" s="40">
        <v>12</v>
      </c>
      <c r="D50" s="41" t="s">
        <v>80</v>
      </c>
      <c r="E50" s="41" t="s">
        <v>28</v>
      </c>
      <c r="F50" s="116" t="s">
        <v>28</v>
      </c>
      <c r="G50" s="41" t="s">
        <v>27</v>
      </c>
      <c r="H50" s="41" t="s">
        <v>29</v>
      </c>
      <c r="I50" s="22" t="s">
        <v>111</v>
      </c>
      <c r="J50" s="22" t="s">
        <v>30</v>
      </c>
      <c r="K50" s="41" t="s">
        <v>33</v>
      </c>
      <c r="L50" s="22" t="s">
        <v>31</v>
      </c>
      <c r="M50" s="22"/>
      <c r="N50" s="51">
        <v>5000000</v>
      </c>
      <c r="O50" s="51">
        <v>2350000</v>
      </c>
      <c r="P50" s="51">
        <v>253025.26</v>
      </c>
      <c r="Q50" s="124">
        <f t="shared" si="2"/>
        <v>357684.16000000003</v>
      </c>
      <c r="R50" s="46">
        <f t="shared" si="10"/>
        <v>1666666.6666666667</v>
      </c>
      <c r="S50" s="23">
        <f t="shared" si="11"/>
        <v>783333.33333333337</v>
      </c>
      <c r="T50" s="115">
        <v>610709.42000000004</v>
      </c>
      <c r="U50" s="185"/>
      <c r="V50" s="21">
        <v>76</v>
      </c>
    </row>
    <row r="51" spans="1:22" s="24" customFormat="1" ht="24.95" customHeight="1" x14ac:dyDescent="0.25">
      <c r="A51" s="21">
        <f t="shared" si="3"/>
        <v>40</v>
      </c>
      <c r="B51" s="40">
        <v>12100108</v>
      </c>
      <c r="C51" s="40">
        <v>12</v>
      </c>
      <c r="D51" s="41" t="s">
        <v>80</v>
      </c>
      <c r="E51" s="41" t="s">
        <v>28</v>
      </c>
      <c r="F51" s="116" t="s">
        <v>28</v>
      </c>
      <c r="G51" s="41" t="s">
        <v>27</v>
      </c>
      <c r="H51" s="41" t="s">
        <v>29</v>
      </c>
      <c r="I51" s="22" t="s">
        <v>165</v>
      </c>
      <c r="J51" s="22" t="s">
        <v>30</v>
      </c>
      <c r="K51" s="41" t="s">
        <v>33</v>
      </c>
      <c r="L51" s="22" t="s">
        <v>31</v>
      </c>
      <c r="M51" s="22"/>
      <c r="N51" s="51">
        <v>3405310.38</v>
      </c>
      <c r="O51" s="51">
        <v>3405310.38</v>
      </c>
      <c r="P51" s="51">
        <v>0</v>
      </c>
      <c r="Q51" s="124">
        <f t="shared" si="2"/>
        <v>0</v>
      </c>
      <c r="R51" s="46">
        <f t="shared" si="10"/>
        <v>1135103.46</v>
      </c>
      <c r="S51" s="23">
        <f t="shared" si="11"/>
        <v>1135103.46</v>
      </c>
      <c r="T51" s="115">
        <v>0</v>
      </c>
      <c r="U51" s="185"/>
      <c r="V51" s="21">
        <v>79</v>
      </c>
    </row>
    <row r="52" spans="1:22" s="24" customFormat="1" ht="24.95" customHeight="1" x14ac:dyDescent="0.25">
      <c r="A52" s="21">
        <f t="shared" si="3"/>
        <v>41</v>
      </c>
      <c r="B52" s="40">
        <v>12100108</v>
      </c>
      <c r="C52" s="40">
        <v>12</v>
      </c>
      <c r="D52" s="41" t="s">
        <v>80</v>
      </c>
      <c r="E52" s="41" t="s">
        <v>28</v>
      </c>
      <c r="F52" s="116" t="s">
        <v>28</v>
      </c>
      <c r="G52" s="41" t="s">
        <v>27</v>
      </c>
      <c r="H52" s="41" t="s">
        <v>29</v>
      </c>
      <c r="I52" s="22" t="s">
        <v>75</v>
      </c>
      <c r="J52" s="22" t="s">
        <v>30</v>
      </c>
      <c r="K52" s="41" t="s">
        <v>33</v>
      </c>
      <c r="L52" s="22" t="s">
        <v>31</v>
      </c>
      <c r="M52" s="22"/>
      <c r="N52" s="51">
        <v>0</v>
      </c>
      <c r="O52" s="51">
        <v>50000</v>
      </c>
      <c r="P52" s="51"/>
      <c r="Q52" s="124">
        <f t="shared" si="2"/>
        <v>0</v>
      </c>
      <c r="R52" s="46">
        <f t="shared" si="10"/>
        <v>0</v>
      </c>
      <c r="S52" s="23">
        <f t="shared" si="11"/>
        <v>16666.666666666668</v>
      </c>
      <c r="T52" s="115">
        <v>0</v>
      </c>
      <c r="U52" s="185"/>
      <c r="V52" s="21"/>
    </row>
    <row r="53" spans="1:22" s="24" customFormat="1" ht="24.95" customHeight="1" x14ac:dyDescent="0.25">
      <c r="A53" s="21">
        <f t="shared" si="3"/>
        <v>42</v>
      </c>
      <c r="B53" s="40">
        <v>12100108</v>
      </c>
      <c r="C53" s="40">
        <v>12</v>
      </c>
      <c r="D53" s="41" t="s">
        <v>80</v>
      </c>
      <c r="E53" s="41" t="s">
        <v>28</v>
      </c>
      <c r="F53" s="116" t="s">
        <v>28</v>
      </c>
      <c r="G53" s="41" t="s">
        <v>27</v>
      </c>
      <c r="H53" s="41" t="s">
        <v>29</v>
      </c>
      <c r="I53" s="22" t="s">
        <v>122</v>
      </c>
      <c r="J53" s="22" t="s">
        <v>30</v>
      </c>
      <c r="K53" s="41" t="s">
        <v>33</v>
      </c>
      <c r="L53" s="22" t="s">
        <v>31</v>
      </c>
      <c r="M53" s="22"/>
      <c r="N53" s="51">
        <v>0</v>
      </c>
      <c r="O53" s="51">
        <v>2600004</v>
      </c>
      <c r="P53" s="51">
        <v>0</v>
      </c>
      <c r="Q53" s="124">
        <f t="shared" si="2"/>
        <v>0</v>
      </c>
      <c r="R53" s="46">
        <f t="shared" si="10"/>
        <v>0</v>
      </c>
      <c r="S53" s="23">
        <f t="shared" si="11"/>
        <v>866668</v>
      </c>
      <c r="T53" s="115">
        <v>0</v>
      </c>
      <c r="U53" s="185"/>
      <c r="V53" s="21">
        <v>81</v>
      </c>
    </row>
    <row r="54" spans="1:22" s="24" customFormat="1" ht="24.95" customHeight="1" x14ac:dyDescent="0.25">
      <c r="A54" s="21">
        <f t="shared" si="3"/>
        <v>43</v>
      </c>
      <c r="B54" s="40">
        <v>12100108</v>
      </c>
      <c r="C54" s="40">
        <v>12</v>
      </c>
      <c r="D54" s="41" t="s">
        <v>80</v>
      </c>
      <c r="E54" s="41" t="s">
        <v>28</v>
      </c>
      <c r="F54" s="116" t="s">
        <v>28</v>
      </c>
      <c r="G54" s="41" t="s">
        <v>27</v>
      </c>
      <c r="H54" s="41" t="s">
        <v>29</v>
      </c>
      <c r="I54" s="22" t="s">
        <v>119</v>
      </c>
      <c r="J54" s="22" t="s">
        <v>30</v>
      </c>
      <c r="K54" s="41" t="s">
        <v>33</v>
      </c>
      <c r="L54" s="22" t="s">
        <v>31</v>
      </c>
      <c r="M54" s="22"/>
      <c r="N54" s="51">
        <v>0</v>
      </c>
      <c r="O54" s="51">
        <v>4112.46</v>
      </c>
      <c r="P54" s="51">
        <v>0</v>
      </c>
      <c r="Q54" s="124">
        <f t="shared" si="2"/>
        <v>0</v>
      </c>
      <c r="R54" s="46">
        <f t="shared" si="10"/>
        <v>0</v>
      </c>
      <c r="S54" s="23">
        <f t="shared" si="11"/>
        <v>1370.82</v>
      </c>
      <c r="T54" s="115">
        <v>0</v>
      </c>
      <c r="U54" s="185"/>
      <c r="V54" s="21">
        <v>84</v>
      </c>
    </row>
    <row r="55" spans="1:22" s="24" customFormat="1" ht="24.95" customHeight="1" x14ac:dyDescent="0.25">
      <c r="A55" s="21">
        <f t="shared" si="3"/>
        <v>44</v>
      </c>
      <c r="B55" s="40">
        <v>12100108</v>
      </c>
      <c r="C55" s="40">
        <v>12</v>
      </c>
      <c r="D55" s="41" t="s">
        <v>80</v>
      </c>
      <c r="E55" s="41" t="s">
        <v>28</v>
      </c>
      <c r="F55" s="116" t="s">
        <v>28</v>
      </c>
      <c r="G55" s="41" t="s">
        <v>27</v>
      </c>
      <c r="H55" s="41" t="s">
        <v>29</v>
      </c>
      <c r="I55" s="22" t="s">
        <v>92</v>
      </c>
      <c r="J55" s="22" t="s">
        <v>30</v>
      </c>
      <c r="K55" s="41" t="s">
        <v>33</v>
      </c>
      <c r="L55" s="22" t="s">
        <v>31</v>
      </c>
      <c r="M55" s="22"/>
      <c r="N55" s="51">
        <v>4000</v>
      </c>
      <c r="O55" s="51">
        <v>4000</v>
      </c>
      <c r="P55" s="51">
        <v>0</v>
      </c>
      <c r="Q55" s="124">
        <f t="shared" si="2"/>
        <v>0</v>
      </c>
      <c r="R55" s="46">
        <f t="shared" si="10"/>
        <v>1333.3333333333333</v>
      </c>
      <c r="S55" s="23">
        <f t="shared" si="11"/>
        <v>1333.3333333333333</v>
      </c>
      <c r="T55" s="115">
        <v>0</v>
      </c>
      <c r="U55" s="185"/>
      <c r="V55" s="21">
        <v>87</v>
      </c>
    </row>
    <row r="56" spans="1:22" s="24" customFormat="1" ht="24.95" customHeight="1" x14ac:dyDescent="0.25">
      <c r="A56" s="21">
        <f t="shared" si="3"/>
        <v>45</v>
      </c>
      <c r="B56" s="40">
        <v>12100108</v>
      </c>
      <c r="C56" s="40">
        <v>12</v>
      </c>
      <c r="D56" s="41" t="s">
        <v>80</v>
      </c>
      <c r="E56" s="41" t="s">
        <v>28</v>
      </c>
      <c r="F56" s="116" t="s">
        <v>28</v>
      </c>
      <c r="G56" s="41" t="s">
        <v>27</v>
      </c>
      <c r="H56" s="41" t="s">
        <v>29</v>
      </c>
      <c r="I56" s="22" t="s">
        <v>87</v>
      </c>
      <c r="J56" s="22" t="s">
        <v>30</v>
      </c>
      <c r="K56" s="41" t="s">
        <v>33</v>
      </c>
      <c r="L56" s="22" t="s">
        <v>31</v>
      </c>
      <c r="M56" s="22"/>
      <c r="N56" s="51">
        <v>500000</v>
      </c>
      <c r="O56" s="51">
        <v>330000</v>
      </c>
      <c r="P56" s="51">
        <v>6184</v>
      </c>
      <c r="Q56" s="124">
        <f t="shared" si="2"/>
        <v>92</v>
      </c>
      <c r="R56" s="46">
        <f t="shared" si="10"/>
        <v>166666.66666666666</v>
      </c>
      <c r="S56" s="23">
        <f t="shared" si="11"/>
        <v>110000</v>
      </c>
      <c r="T56" s="115">
        <v>6276</v>
      </c>
      <c r="U56" s="185"/>
      <c r="V56" s="21">
        <v>88</v>
      </c>
    </row>
    <row r="57" spans="1:22" s="24" customFormat="1" ht="24.95" customHeight="1" x14ac:dyDescent="0.25">
      <c r="A57" s="21">
        <f t="shared" si="3"/>
        <v>46</v>
      </c>
      <c r="B57" s="40">
        <v>12100108</v>
      </c>
      <c r="C57" s="40">
        <v>12</v>
      </c>
      <c r="D57" s="41" t="s">
        <v>80</v>
      </c>
      <c r="E57" s="41" t="s">
        <v>28</v>
      </c>
      <c r="F57" s="116" t="s">
        <v>28</v>
      </c>
      <c r="G57" s="41" t="s">
        <v>27</v>
      </c>
      <c r="H57" s="41" t="s">
        <v>29</v>
      </c>
      <c r="I57" s="22" t="s">
        <v>66</v>
      </c>
      <c r="J57" s="22" t="s">
        <v>30</v>
      </c>
      <c r="K57" s="41" t="s">
        <v>33</v>
      </c>
      <c r="L57" s="22" t="s">
        <v>31</v>
      </c>
      <c r="M57" s="22"/>
      <c r="N57" s="51">
        <v>4500</v>
      </c>
      <c r="O57" s="51">
        <v>4500</v>
      </c>
      <c r="P57" s="51">
        <v>1500</v>
      </c>
      <c r="Q57" s="124">
        <f t="shared" si="2"/>
        <v>1500</v>
      </c>
      <c r="R57" s="46">
        <f t="shared" si="10"/>
        <v>1500</v>
      </c>
      <c r="S57" s="23">
        <f t="shared" si="11"/>
        <v>1500</v>
      </c>
      <c r="T57" s="115">
        <v>3000</v>
      </c>
      <c r="U57" s="185"/>
      <c r="V57" s="21">
        <v>89</v>
      </c>
    </row>
    <row r="58" spans="1:22" s="24" customFormat="1" ht="24.95" customHeight="1" x14ac:dyDescent="0.25">
      <c r="A58" s="21">
        <f t="shared" si="3"/>
        <v>47</v>
      </c>
      <c r="B58" s="40">
        <v>12100108</v>
      </c>
      <c r="C58" s="40">
        <v>12</v>
      </c>
      <c r="D58" s="41" t="s">
        <v>80</v>
      </c>
      <c r="E58" s="41" t="s">
        <v>28</v>
      </c>
      <c r="F58" s="116" t="s">
        <v>28</v>
      </c>
      <c r="G58" s="41" t="s">
        <v>27</v>
      </c>
      <c r="H58" s="41" t="s">
        <v>29</v>
      </c>
      <c r="I58" s="22" t="s">
        <v>101</v>
      </c>
      <c r="J58" s="22" t="s">
        <v>30</v>
      </c>
      <c r="K58" s="41" t="s">
        <v>33</v>
      </c>
      <c r="L58" s="22" t="s">
        <v>31</v>
      </c>
      <c r="M58" s="22"/>
      <c r="N58" s="51">
        <v>50000</v>
      </c>
      <c r="O58" s="51">
        <v>50000</v>
      </c>
      <c r="P58" s="51">
        <v>0</v>
      </c>
      <c r="Q58" s="124">
        <f t="shared" si="2"/>
        <v>0</v>
      </c>
      <c r="R58" s="46">
        <f t="shared" si="10"/>
        <v>16666.666666666668</v>
      </c>
      <c r="S58" s="23">
        <f t="shared" si="11"/>
        <v>16666.666666666668</v>
      </c>
      <c r="T58" s="115">
        <v>0</v>
      </c>
      <c r="U58" s="185"/>
      <c r="V58" s="21">
        <v>93</v>
      </c>
    </row>
    <row r="59" spans="1:22" s="24" customFormat="1" ht="24.95" customHeight="1" x14ac:dyDescent="0.25">
      <c r="A59" s="21">
        <f t="shared" si="3"/>
        <v>48</v>
      </c>
      <c r="B59" s="40">
        <v>12100108</v>
      </c>
      <c r="C59" s="40">
        <v>12</v>
      </c>
      <c r="D59" s="41" t="s">
        <v>80</v>
      </c>
      <c r="E59" s="41" t="s">
        <v>28</v>
      </c>
      <c r="F59" s="116" t="s">
        <v>28</v>
      </c>
      <c r="G59" s="41" t="s">
        <v>27</v>
      </c>
      <c r="H59" s="41" t="s">
        <v>29</v>
      </c>
      <c r="I59" s="22" t="s">
        <v>169</v>
      </c>
      <c r="J59" s="22" t="s">
        <v>30</v>
      </c>
      <c r="K59" s="41" t="s">
        <v>33</v>
      </c>
      <c r="L59" s="22" t="s">
        <v>31</v>
      </c>
      <c r="M59" s="22"/>
      <c r="N59" s="51">
        <v>1800</v>
      </c>
      <c r="O59" s="51">
        <v>1800</v>
      </c>
      <c r="P59" s="51">
        <v>0</v>
      </c>
      <c r="Q59" s="124">
        <f t="shared" si="2"/>
        <v>0</v>
      </c>
      <c r="R59" s="46">
        <f t="shared" si="10"/>
        <v>600</v>
      </c>
      <c r="S59" s="23">
        <f t="shared" si="11"/>
        <v>600</v>
      </c>
      <c r="T59" s="115">
        <v>0</v>
      </c>
      <c r="U59" s="185"/>
      <c r="V59" s="21">
        <v>99</v>
      </c>
    </row>
    <row r="60" spans="1:22" s="24" customFormat="1" ht="24.95" customHeight="1" x14ac:dyDescent="0.25">
      <c r="A60" s="21">
        <f t="shared" si="3"/>
        <v>49</v>
      </c>
      <c r="B60" s="40">
        <v>12100108</v>
      </c>
      <c r="C60" s="40">
        <v>12</v>
      </c>
      <c r="D60" s="41" t="s">
        <v>80</v>
      </c>
      <c r="E60" s="41" t="s">
        <v>28</v>
      </c>
      <c r="F60" s="116" t="s">
        <v>28</v>
      </c>
      <c r="G60" s="41" t="s">
        <v>27</v>
      </c>
      <c r="H60" s="41" t="s">
        <v>29</v>
      </c>
      <c r="I60" s="22" t="s">
        <v>97</v>
      </c>
      <c r="J60" s="22" t="s">
        <v>30</v>
      </c>
      <c r="K60" s="41" t="s">
        <v>33</v>
      </c>
      <c r="L60" s="22" t="s">
        <v>31</v>
      </c>
      <c r="M60" s="22"/>
      <c r="N60" s="51">
        <v>66000</v>
      </c>
      <c r="O60" s="51">
        <v>66000</v>
      </c>
      <c r="P60" s="51">
        <v>0</v>
      </c>
      <c r="Q60" s="124">
        <f t="shared" si="2"/>
        <v>0</v>
      </c>
      <c r="R60" s="46">
        <f t="shared" si="10"/>
        <v>22000</v>
      </c>
      <c r="S60" s="23">
        <f t="shared" si="11"/>
        <v>22000</v>
      </c>
      <c r="T60" s="115">
        <v>0</v>
      </c>
      <c r="U60" s="185"/>
      <c r="V60" s="21">
        <v>101</v>
      </c>
    </row>
    <row r="61" spans="1:22" s="24" customFormat="1" ht="24.95" customHeight="1" x14ac:dyDescent="0.25">
      <c r="A61" s="21">
        <f t="shared" si="3"/>
        <v>50</v>
      </c>
      <c r="B61" s="40">
        <v>12100108</v>
      </c>
      <c r="C61" s="40">
        <v>12</v>
      </c>
      <c r="D61" s="41" t="s">
        <v>80</v>
      </c>
      <c r="E61" s="41" t="s">
        <v>28</v>
      </c>
      <c r="F61" s="116" t="s">
        <v>28</v>
      </c>
      <c r="G61" s="41" t="s">
        <v>27</v>
      </c>
      <c r="H61" s="41" t="s">
        <v>29</v>
      </c>
      <c r="I61" s="22" t="s">
        <v>118</v>
      </c>
      <c r="J61" s="22" t="s">
        <v>30</v>
      </c>
      <c r="K61" s="41" t="s">
        <v>33</v>
      </c>
      <c r="L61" s="22" t="s">
        <v>31</v>
      </c>
      <c r="M61" s="22"/>
      <c r="N61" s="51">
        <v>139320</v>
      </c>
      <c r="O61" s="51">
        <v>259320</v>
      </c>
      <c r="P61" s="51">
        <v>3941</v>
      </c>
      <c r="Q61" s="124">
        <f t="shared" si="2"/>
        <v>365</v>
      </c>
      <c r="R61" s="46">
        <f t="shared" si="10"/>
        <v>46440</v>
      </c>
      <c r="S61" s="23">
        <f t="shared" si="11"/>
        <v>86440</v>
      </c>
      <c r="T61" s="115">
        <v>4306</v>
      </c>
      <c r="U61" s="185"/>
      <c r="V61" s="21">
        <v>102</v>
      </c>
    </row>
    <row r="62" spans="1:22" s="24" customFormat="1" ht="24.95" customHeight="1" x14ac:dyDescent="0.25">
      <c r="A62" s="21">
        <f t="shared" si="3"/>
        <v>51</v>
      </c>
      <c r="B62" s="40">
        <v>12100108</v>
      </c>
      <c r="C62" s="40">
        <v>12</v>
      </c>
      <c r="D62" s="41" t="s">
        <v>80</v>
      </c>
      <c r="E62" s="41" t="s">
        <v>28</v>
      </c>
      <c r="F62" s="116" t="s">
        <v>28</v>
      </c>
      <c r="G62" s="41" t="s">
        <v>27</v>
      </c>
      <c r="H62" s="41" t="s">
        <v>29</v>
      </c>
      <c r="I62" s="22" t="s">
        <v>114</v>
      </c>
      <c r="J62" s="22" t="s">
        <v>30</v>
      </c>
      <c r="K62" s="41" t="s">
        <v>33</v>
      </c>
      <c r="L62" s="22" t="s">
        <v>31</v>
      </c>
      <c r="M62" s="22"/>
      <c r="N62" s="51">
        <v>15000</v>
      </c>
      <c r="O62" s="51">
        <v>15000</v>
      </c>
      <c r="P62" s="51">
        <v>0</v>
      </c>
      <c r="Q62" s="124">
        <f t="shared" si="2"/>
        <v>0</v>
      </c>
      <c r="R62" s="46">
        <f t="shared" si="10"/>
        <v>5000</v>
      </c>
      <c r="S62" s="23">
        <f t="shared" si="11"/>
        <v>5000</v>
      </c>
      <c r="T62" s="115">
        <v>0</v>
      </c>
      <c r="U62" s="185"/>
      <c r="V62" s="21">
        <v>105</v>
      </c>
    </row>
    <row r="63" spans="1:22" s="24" customFormat="1" ht="24.95" customHeight="1" x14ac:dyDescent="0.25">
      <c r="A63" s="21">
        <f t="shared" si="3"/>
        <v>52</v>
      </c>
      <c r="B63" s="40">
        <v>12100108</v>
      </c>
      <c r="C63" s="40">
        <v>12</v>
      </c>
      <c r="D63" s="41" t="s">
        <v>80</v>
      </c>
      <c r="E63" s="41" t="s">
        <v>28</v>
      </c>
      <c r="F63" s="116" t="s">
        <v>28</v>
      </c>
      <c r="G63" s="41" t="s">
        <v>27</v>
      </c>
      <c r="H63" s="41" t="s">
        <v>29</v>
      </c>
      <c r="I63" s="22" t="s">
        <v>78</v>
      </c>
      <c r="J63" s="22" t="s">
        <v>30</v>
      </c>
      <c r="K63" s="41" t="s">
        <v>33</v>
      </c>
      <c r="L63" s="22" t="s">
        <v>31</v>
      </c>
      <c r="M63" s="22"/>
      <c r="N63" s="51">
        <v>135000</v>
      </c>
      <c r="O63" s="51">
        <v>635000</v>
      </c>
      <c r="P63" s="51">
        <v>138700</v>
      </c>
      <c r="Q63" s="124">
        <f t="shared" si="2"/>
        <v>243956</v>
      </c>
      <c r="R63" s="46">
        <f t="shared" si="10"/>
        <v>45000</v>
      </c>
      <c r="S63" s="23">
        <f t="shared" si="11"/>
        <v>211666.66666666666</v>
      </c>
      <c r="T63" s="115">
        <v>382656</v>
      </c>
      <c r="U63" s="185"/>
      <c r="V63" s="21">
        <v>106</v>
      </c>
    </row>
    <row r="64" spans="1:22" s="24" customFormat="1" ht="24.95" customHeight="1" x14ac:dyDescent="0.25">
      <c r="A64" s="21">
        <f t="shared" si="3"/>
        <v>53</v>
      </c>
      <c r="B64" s="40">
        <v>12100108</v>
      </c>
      <c r="C64" s="40">
        <v>12</v>
      </c>
      <c r="D64" s="41" t="s">
        <v>80</v>
      </c>
      <c r="E64" s="41" t="s">
        <v>28</v>
      </c>
      <c r="F64" s="116" t="s">
        <v>28</v>
      </c>
      <c r="G64" s="41" t="s">
        <v>27</v>
      </c>
      <c r="H64" s="41" t="s">
        <v>29</v>
      </c>
      <c r="I64" s="22" t="s">
        <v>99</v>
      </c>
      <c r="J64" s="22" t="s">
        <v>30</v>
      </c>
      <c r="K64" s="41" t="s">
        <v>33</v>
      </c>
      <c r="L64" s="22" t="s">
        <v>31</v>
      </c>
      <c r="M64" s="22"/>
      <c r="N64" s="51">
        <v>0</v>
      </c>
      <c r="O64" s="51">
        <v>5000</v>
      </c>
      <c r="P64" s="51">
        <v>0</v>
      </c>
      <c r="Q64" s="124">
        <f t="shared" si="2"/>
        <v>0</v>
      </c>
      <c r="R64" s="46">
        <f t="shared" si="10"/>
        <v>0</v>
      </c>
      <c r="S64" s="23">
        <f t="shared" si="11"/>
        <v>1666.6666666666667</v>
      </c>
      <c r="T64" s="115">
        <v>0</v>
      </c>
      <c r="U64" s="185"/>
      <c r="V64" s="21">
        <v>108</v>
      </c>
    </row>
    <row r="65" spans="1:22" s="24" customFormat="1" ht="24.95" customHeight="1" x14ac:dyDescent="0.25">
      <c r="A65" s="21">
        <f t="shared" si="3"/>
        <v>54</v>
      </c>
      <c r="B65" s="40">
        <v>12100108</v>
      </c>
      <c r="C65" s="40">
        <v>12</v>
      </c>
      <c r="D65" s="41" t="s">
        <v>80</v>
      </c>
      <c r="E65" s="41" t="s">
        <v>28</v>
      </c>
      <c r="F65" s="116" t="s">
        <v>28</v>
      </c>
      <c r="G65" s="41" t="s">
        <v>27</v>
      </c>
      <c r="H65" s="41" t="s">
        <v>29</v>
      </c>
      <c r="I65" s="22" t="s">
        <v>112</v>
      </c>
      <c r="J65" s="22" t="s">
        <v>30</v>
      </c>
      <c r="K65" s="41" t="s">
        <v>33</v>
      </c>
      <c r="L65" s="22" t="s">
        <v>31</v>
      </c>
      <c r="M65" s="22"/>
      <c r="N65" s="51">
        <v>51210</v>
      </c>
      <c r="O65" s="51">
        <v>51210</v>
      </c>
      <c r="P65" s="51">
        <v>0</v>
      </c>
      <c r="Q65" s="124">
        <f t="shared" si="2"/>
        <v>0</v>
      </c>
      <c r="R65" s="46">
        <f t="shared" si="10"/>
        <v>17070</v>
      </c>
      <c r="S65" s="23">
        <f t="shared" si="11"/>
        <v>17070</v>
      </c>
      <c r="T65" s="115">
        <v>0</v>
      </c>
      <c r="U65" s="185"/>
      <c r="V65" s="21">
        <v>109</v>
      </c>
    </row>
    <row r="66" spans="1:22" s="24" customFormat="1" ht="24.95" customHeight="1" x14ac:dyDescent="0.25">
      <c r="A66" s="21">
        <f t="shared" si="3"/>
        <v>55</v>
      </c>
      <c r="B66" s="40">
        <v>12100108</v>
      </c>
      <c r="C66" s="40">
        <v>12</v>
      </c>
      <c r="D66" s="41" t="s">
        <v>80</v>
      </c>
      <c r="E66" s="41" t="s">
        <v>28</v>
      </c>
      <c r="F66" s="116" t="s">
        <v>28</v>
      </c>
      <c r="G66" s="41" t="s">
        <v>27</v>
      </c>
      <c r="H66" s="41" t="s">
        <v>29</v>
      </c>
      <c r="I66" s="22" t="s">
        <v>71</v>
      </c>
      <c r="J66" s="22" t="s">
        <v>30</v>
      </c>
      <c r="K66" s="41" t="s">
        <v>33</v>
      </c>
      <c r="L66" s="22" t="s">
        <v>31</v>
      </c>
      <c r="M66" s="22"/>
      <c r="N66" s="51">
        <v>282000</v>
      </c>
      <c r="O66" s="51">
        <v>282000</v>
      </c>
      <c r="P66" s="51">
        <v>85174.99</v>
      </c>
      <c r="Q66" s="124">
        <f t="shared" si="2"/>
        <v>86883.319999999992</v>
      </c>
      <c r="R66" s="46">
        <f t="shared" si="10"/>
        <v>94000</v>
      </c>
      <c r="S66" s="23">
        <f t="shared" si="11"/>
        <v>94000</v>
      </c>
      <c r="T66" s="115">
        <v>172058.31</v>
      </c>
      <c r="U66" s="185"/>
      <c r="V66" s="21">
        <v>110</v>
      </c>
    </row>
    <row r="67" spans="1:22" s="24" customFormat="1" ht="24.95" customHeight="1" x14ac:dyDescent="0.25">
      <c r="A67" s="21">
        <f t="shared" si="3"/>
        <v>56</v>
      </c>
      <c r="B67" s="40">
        <v>12100108</v>
      </c>
      <c r="C67" s="40">
        <v>12</v>
      </c>
      <c r="D67" s="41" t="s">
        <v>80</v>
      </c>
      <c r="E67" s="41" t="s">
        <v>28</v>
      </c>
      <c r="F67" s="116" t="s">
        <v>28</v>
      </c>
      <c r="G67" s="41" t="s">
        <v>27</v>
      </c>
      <c r="H67" s="41" t="s">
        <v>29</v>
      </c>
      <c r="I67" s="41" t="s">
        <v>59</v>
      </c>
      <c r="J67" s="22" t="s">
        <v>30</v>
      </c>
      <c r="K67" s="41" t="s">
        <v>33</v>
      </c>
      <c r="L67" s="22" t="s">
        <v>31</v>
      </c>
      <c r="M67" s="22"/>
      <c r="N67" s="51">
        <v>55500</v>
      </c>
      <c r="O67" s="51">
        <v>55500</v>
      </c>
      <c r="P67" s="51">
        <v>35</v>
      </c>
      <c r="Q67" s="124">
        <f t="shared" si="2"/>
        <v>237</v>
      </c>
      <c r="R67" s="46">
        <f t="shared" si="10"/>
        <v>18500</v>
      </c>
      <c r="S67" s="23">
        <f t="shared" si="11"/>
        <v>18500</v>
      </c>
      <c r="T67" s="115">
        <v>272</v>
      </c>
      <c r="U67" s="185"/>
      <c r="V67" s="21">
        <v>113</v>
      </c>
    </row>
    <row r="68" spans="1:22" s="24" customFormat="1" ht="24.95" customHeight="1" x14ac:dyDescent="0.25">
      <c r="A68" s="21">
        <f t="shared" si="3"/>
        <v>57</v>
      </c>
      <c r="B68" s="40">
        <v>12100108</v>
      </c>
      <c r="C68" s="40">
        <v>12</v>
      </c>
      <c r="D68" s="41" t="s">
        <v>80</v>
      </c>
      <c r="E68" s="41" t="s">
        <v>28</v>
      </c>
      <c r="F68" s="116" t="s">
        <v>28</v>
      </c>
      <c r="G68" s="41" t="s">
        <v>27</v>
      </c>
      <c r="H68" s="41" t="s">
        <v>29</v>
      </c>
      <c r="I68" s="22" t="s">
        <v>145</v>
      </c>
      <c r="J68" s="22" t="s">
        <v>30</v>
      </c>
      <c r="K68" s="41" t="s">
        <v>33</v>
      </c>
      <c r="L68" s="22" t="s">
        <v>31</v>
      </c>
      <c r="M68" s="22"/>
      <c r="N68" s="51">
        <v>2400</v>
      </c>
      <c r="O68" s="51">
        <v>2400</v>
      </c>
      <c r="P68" s="51">
        <v>25</v>
      </c>
      <c r="Q68" s="124">
        <f t="shared" si="2"/>
        <v>0</v>
      </c>
      <c r="R68" s="46">
        <f t="shared" si="10"/>
        <v>800</v>
      </c>
      <c r="S68" s="23">
        <f t="shared" si="11"/>
        <v>800</v>
      </c>
      <c r="T68" s="115">
        <v>25</v>
      </c>
      <c r="U68" s="185"/>
      <c r="V68" s="21">
        <v>117</v>
      </c>
    </row>
    <row r="69" spans="1:22" s="24" customFormat="1" ht="24.95" customHeight="1" x14ac:dyDescent="0.25">
      <c r="A69" s="21">
        <f t="shared" si="3"/>
        <v>58</v>
      </c>
      <c r="B69" s="40">
        <v>12100108</v>
      </c>
      <c r="C69" s="40">
        <v>12</v>
      </c>
      <c r="D69" s="41" t="s">
        <v>80</v>
      </c>
      <c r="E69" s="41" t="s">
        <v>28</v>
      </c>
      <c r="F69" s="116" t="s">
        <v>28</v>
      </c>
      <c r="G69" s="41" t="s">
        <v>27</v>
      </c>
      <c r="H69" s="41" t="s">
        <v>29</v>
      </c>
      <c r="I69" s="22" t="s">
        <v>103</v>
      </c>
      <c r="J69" s="22" t="s">
        <v>30</v>
      </c>
      <c r="K69" s="41" t="s">
        <v>33</v>
      </c>
      <c r="L69" s="22" t="s">
        <v>31</v>
      </c>
      <c r="M69" s="22"/>
      <c r="N69" s="51">
        <v>25000</v>
      </c>
      <c r="O69" s="51">
        <v>25000</v>
      </c>
      <c r="P69" s="51">
        <v>0</v>
      </c>
      <c r="Q69" s="124">
        <f t="shared" si="2"/>
        <v>0</v>
      </c>
      <c r="R69" s="46">
        <f t="shared" si="10"/>
        <v>8333.3333333333339</v>
      </c>
      <c r="S69" s="23">
        <f t="shared" si="11"/>
        <v>8333.3333333333339</v>
      </c>
      <c r="T69" s="115">
        <v>0</v>
      </c>
      <c r="U69" s="185"/>
      <c r="V69" s="21">
        <v>118</v>
      </c>
    </row>
    <row r="70" spans="1:22" s="24" customFormat="1" ht="24.95" customHeight="1" x14ac:dyDescent="0.25">
      <c r="A70" s="21">
        <f t="shared" si="3"/>
        <v>59</v>
      </c>
      <c r="B70" s="40">
        <v>12100108</v>
      </c>
      <c r="C70" s="40">
        <v>12</v>
      </c>
      <c r="D70" s="41" t="s">
        <v>80</v>
      </c>
      <c r="E70" s="41" t="s">
        <v>28</v>
      </c>
      <c r="F70" s="116" t="s">
        <v>28</v>
      </c>
      <c r="G70" s="41" t="s">
        <v>27</v>
      </c>
      <c r="H70" s="41" t="s">
        <v>29</v>
      </c>
      <c r="I70" s="22" t="s">
        <v>89</v>
      </c>
      <c r="J70" s="22" t="s">
        <v>30</v>
      </c>
      <c r="K70" s="41" t="s">
        <v>33</v>
      </c>
      <c r="L70" s="22" t="s">
        <v>31</v>
      </c>
      <c r="M70" s="22"/>
      <c r="N70" s="51">
        <v>100000</v>
      </c>
      <c r="O70" s="51">
        <v>100000</v>
      </c>
      <c r="P70" s="51">
        <v>660</v>
      </c>
      <c r="Q70" s="124">
        <f t="shared" si="2"/>
        <v>0</v>
      </c>
      <c r="R70" s="46">
        <f t="shared" si="10"/>
        <v>33333.333333333336</v>
      </c>
      <c r="S70" s="23">
        <f t="shared" si="11"/>
        <v>33333.333333333336</v>
      </c>
      <c r="T70" s="115">
        <v>660</v>
      </c>
      <c r="U70" s="185"/>
      <c r="V70" s="21">
        <v>120</v>
      </c>
    </row>
    <row r="71" spans="1:22" s="24" customFormat="1" ht="24.95" customHeight="1" x14ac:dyDescent="0.25">
      <c r="A71" s="21">
        <f t="shared" si="3"/>
        <v>60</v>
      </c>
      <c r="B71" s="40">
        <v>12100108</v>
      </c>
      <c r="C71" s="40">
        <v>12</v>
      </c>
      <c r="D71" s="41" t="s">
        <v>80</v>
      </c>
      <c r="E71" s="41" t="s">
        <v>28</v>
      </c>
      <c r="F71" s="116" t="s">
        <v>28</v>
      </c>
      <c r="G71" s="41" t="s">
        <v>27</v>
      </c>
      <c r="H71" s="41" t="s">
        <v>29</v>
      </c>
      <c r="I71" s="22" t="s">
        <v>110</v>
      </c>
      <c r="J71" s="22" t="s">
        <v>30</v>
      </c>
      <c r="K71" s="41" t="s">
        <v>33</v>
      </c>
      <c r="L71" s="22" t="s">
        <v>31</v>
      </c>
      <c r="M71" s="22"/>
      <c r="N71" s="51">
        <v>4000000</v>
      </c>
      <c r="O71" s="51">
        <v>4000000</v>
      </c>
      <c r="P71" s="51">
        <v>1459518.49</v>
      </c>
      <c r="Q71" s="124">
        <f t="shared" si="2"/>
        <v>0</v>
      </c>
      <c r="R71" s="46">
        <f t="shared" si="10"/>
        <v>1333333.3333333333</v>
      </c>
      <c r="S71" s="23">
        <f t="shared" si="11"/>
        <v>1333333.3333333333</v>
      </c>
      <c r="T71" s="115">
        <f t="shared" ref="T71:T72" si="12">+P71</f>
        <v>1459518.49</v>
      </c>
      <c r="U71" s="185"/>
      <c r="V71" s="21">
        <v>121</v>
      </c>
    </row>
    <row r="72" spans="1:22" s="25" customFormat="1" ht="50.1" customHeight="1" x14ac:dyDescent="0.25">
      <c r="A72" s="243" t="s">
        <v>147</v>
      </c>
      <c r="B72" s="243"/>
      <c r="C72" s="243"/>
      <c r="D72" s="243"/>
      <c r="E72" s="243"/>
      <c r="F72" s="243"/>
      <c r="G72" s="243"/>
      <c r="H72" s="243"/>
      <c r="I72" s="243"/>
      <c r="J72" s="243"/>
      <c r="K72" s="243"/>
      <c r="L72" s="243"/>
      <c r="M72" s="244"/>
      <c r="N72" s="245">
        <f>SUM(N12:N71)</f>
        <v>92293419.989999995</v>
      </c>
      <c r="O72" s="245">
        <f>SUM(O12:O71)</f>
        <v>101915596.31999999</v>
      </c>
      <c r="P72" s="245">
        <f>SUM(P12:P71)</f>
        <v>28051844.499999996</v>
      </c>
      <c r="Q72" s="245">
        <f>SUM(Q12:Q71)</f>
        <v>21777379.769999996</v>
      </c>
      <c r="R72" s="245">
        <f>SUM(R12:R71)</f>
        <v>30764473.329999994</v>
      </c>
      <c r="S72" s="245">
        <f>SUM(S12:S71)</f>
        <v>33971865.439999998</v>
      </c>
      <c r="T72" s="245">
        <f>+P72+Q72</f>
        <v>49829224.269999996</v>
      </c>
      <c r="U72" s="186"/>
    </row>
    <row r="73" spans="1:22" s="24" customFormat="1" ht="24.95" customHeight="1" x14ac:dyDescent="0.25">
      <c r="A73" s="21">
        <f>+A71+1</f>
        <v>61</v>
      </c>
      <c r="B73" s="40">
        <v>12100108</v>
      </c>
      <c r="C73" s="22" t="s">
        <v>170</v>
      </c>
      <c r="D73" s="22" t="s">
        <v>171</v>
      </c>
      <c r="E73" s="21" t="s">
        <v>27</v>
      </c>
      <c r="F73" s="112" t="s">
        <v>28</v>
      </c>
      <c r="G73" s="21" t="s">
        <v>27</v>
      </c>
      <c r="H73" s="21" t="s">
        <v>29</v>
      </c>
      <c r="I73" s="21">
        <v>111</v>
      </c>
      <c r="J73" s="21" t="s">
        <v>30</v>
      </c>
      <c r="K73" s="22" t="s">
        <v>30</v>
      </c>
      <c r="L73" s="21" t="s">
        <v>31</v>
      </c>
      <c r="M73" s="21"/>
      <c r="N73" s="51">
        <v>72000</v>
      </c>
      <c r="O73" s="51">
        <v>72000</v>
      </c>
      <c r="P73" s="113">
        <v>12684.06</v>
      </c>
      <c r="Q73" s="124">
        <f t="shared" si="2"/>
        <v>8466.8799999999992</v>
      </c>
      <c r="R73" s="114">
        <f t="shared" ref="R73:R98" si="13">+N73/3</f>
        <v>24000</v>
      </c>
      <c r="S73" s="23">
        <f t="shared" ref="S73:S98" si="14">+(O73/3)</f>
        <v>24000</v>
      </c>
      <c r="T73" s="115">
        <v>21150.94</v>
      </c>
      <c r="U73" s="187" t="s">
        <v>85</v>
      </c>
      <c r="V73" s="21">
        <v>31</v>
      </c>
    </row>
    <row r="74" spans="1:22" s="24" customFormat="1" ht="24.95" customHeight="1" x14ac:dyDescent="0.25">
      <c r="A74" s="21">
        <f>+A73+1</f>
        <v>62</v>
      </c>
      <c r="B74" s="40">
        <v>12100108</v>
      </c>
      <c r="C74" s="22" t="s">
        <v>170</v>
      </c>
      <c r="D74" s="22" t="s">
        <v>171</v>
      </c>
      <c r="E74" s="21" t="s">
        <v>27</v>
      </c>
      <c r="F74" s="112" t="s">
        <v>28</v>
      </c>
      <c r="G74" s="21" t="s">
        <v>27</v>
      </c>
      <c r="H74" s="21" t="s">
        <v>29</v>
      </c>
      <c r="I74" s="22" t="s">
        <v>69</v>
      </c>
      <c r="J74" s="21" t="s">
        <v>30</v>
      </c>
      <c r="K74" s="22" t="s">
        <v>30</v>
      </c>
      <c r="L74" s="21" t="s">
        <v>31</v>
      </c>
      <c r="M74" s="21"/>
      <c r="N74" s="51">
        <v>15000</v>
      </c>
      <c r="O74" s="51">
        <v>15000</v>
      </c>
      <c r="P74" s="113">
        <v>0</v>
      </c>
      <c r="Q74" s="124">
        <f t="shared" si="2"/>
        <v>0</v>
      </c>
      <c r="R74" s="114">
        <f t="shared" si="13"/>
        <v>5000</v>
      </c>
      <c r="S74" s="23">
        <f t="shared" si="14"/>
        <v>5000</v>
      </c>
      <c r="T74" s="115">
        <v>0</v>
      </c>
      <c r="U74" s="188"/>
      <c r="V74" s="21">
        <v>35</v>
      </c>
    </row>
    <row r="75" spans="1:22" s="24" customFormat="1" ht="24.95" customHeight="1" x14ac:dyDescent="0.25">
      <c r="A75" s="21">
        <f t="shared" ref="A75:A101" si="15">+A74+1</f>
        <v>63</v>
      </c>
      <c r="B75" s="40">
        <v>12100108</v>
      </c>
      <c r="C75" s="22" t="s">
        <v>170</v>
      </c>
      <c r="D75" s="22" t="s">
        <v>171</v>
      </c>
      <c r="E75" s="21" t="s">
        <v>27</v>
      </c>
      <c r="F75" s="112" t="s">
        <v>28</v>
      </c>
      <c r="G75" s="21" t="s">
        <v>27</v>
      </c>
      <c r="H75" s="21" t="s">
        <v>29</v>
      </c>
      <c r="I75" s="21">
        <v>199</v>
      </c>
      <c r="J75" s="21" t="s">
        <v>30</v>
      </c>
      <c r="K75" s="22" t="s">
        <v>30</v>
      </c>
      <c r="L75" s="21" t="s">
        <v>31</v>
      </c>
      <c r="M75" s="21"/>
      <c r="N75" s="51">
        <v>251500</v>
      </c>
      <c r="O75" s="51">
        <v>0</v>
      </c>
      <c r="P75" s="113">
        <v>0</v>
      </c>
      <c r="Q75" s="124">
        <f t="shared" si="2"/>
        <v>0</v>
      </c>
      <c r="R75" s="114">
        <f t="shared" si="13"/>
        <v>83833.333333333328</v>
      </c>
      <c r="S75" s="23">
        <f t="shared" si="14"/>
        <v>0</v>
      </c>
      <c r="T75" s="115">
        <v>0</v>
      </c>
      <c r="U75" s="188"/>
      <c r="V75" s="21">
        <v>36</v>
      </c>
    </row>
    <row r="76" spans="1:22" s="24" customFormat="1" ht="24.95" customHeight="1" x14ac:dyDescent="0.25">
      <c r="A76" s="21">
        <f t="shared" si="15"/>
        <v>64</v>
      </c>
      <c r="B76" s="40">
        <v>12100108</v>
      </c>
      <c r="C76" s="22" t="s">
        <v>170</v>
      </c>
      <c r="D76" s="22" t="s">
        <v>171</v>
      </c>
      <c r="E76" s="21" t="s">
        <v>27</v>
      </c>
      <c r="F76" s="112" t="s">
        <v>28</v>
      </c>
      <c r="G76" s="21" t="s">
        <v>27</v>
      </c>
      <c r="H76" s="21" t="s">
        <v>29</v>
      </c>
      <c r="I76" s="22" t="s">
        <v>140</v>
      </c>
      <c r="J76" s="21" t="s">
        <v>30</v>
      </c>
      <c r="K76" s="22" t="s">
        <v>30</v>
      </c>
      <c r="L76" s="21" t="s">
        <v>31</v>
      </c>
      <c r="M76" s="21"/>
      <c r="N76" s="51">
        <v>15000</v>
      </c>
      <c r="O76" s="51">
        <v>15000</v>
      </c>
      <c r="P76" s="113">
        <v>0</v>
      </c>
      <c r="Q76" s="124">
        <f t="shared" si="2"/>
        <v>0</v>
      </c>
      <c r="R76" s="114">
        <f t="shared" si="13"/>
        <v>5000</v>
      </c>
      <c r="S76" s="23">
        <f t="shared" si="14"/>
        <v>5000</v>
      </c>
      <c r="T76" s="115">
        <v>0</v>
      </c>
      <c r="U76" s="188"/>
      <c r="V76" s="21">
        <v>48</v>
      </c>
    </row>
    <row r="77" spans="1:22" s="24" customFormat="1" ht="24.95" customHeight="1" x14ac:dyDescent="0.25">
      <c r="A77" s="21">
        <f t="shared" si="15"/>
        <v>65</v>
      </c>
      <c r="B77" s="40">
        <v>12100108</v>
      </c>
      <c r="C77" s="22" t="s">
        <v>170</v>
      </c>
      <c r="D77" s="22" t="s">
        <v>171</v>
      </c>
      <c r="E77" s="21" t="s">
        <v>27</v>
      </c>
      <c r="F77" s="112" t="s">
        <v>28</v>
      </c>
      <c r="G77" s="21" t="s">
        <v>27</v>
      </c>
      <c r="H77" s="21" t="s">
        <v>29</v>
      </c>
      <c r="I77" s="21">
        <v>211</v>
      </c>
      <c r="J77" s="21" t="s">
        <v>30</v>
      </c>
      <c r="K77" s="22" t="s">
        <v>30</v>
      </c>
      <c r="L77" s="21" t="s">
        <v>31</v>
      </c>
      <c r="M77" s="21"/>
      <c r="N77" s="51">
        <v>75000</v>
      </c>
      <c r="O77" s="51">
        <v>75000</v>
      </c>
      <c r="P77" s="113">
        <v>0</v>
      </c>
      <c r="Q77" s="124">
        <f t="shared" ref="Q77:Q140" si="16">+T77-P77</f>
        <v>990</v>
      </c>
      <c r="R77" s="114">
        <f t="shared" si="13"/>
        <v>25000</v>
      </c>
      <c r="S77" s="23">
        <f t="shared" si="14"/>
        <v>25000</v>
      </c>
      <c r="T77" s="115">
        <v>990</v>
      </c>
      <c r="U77" s="188"/>
      <c r="V77" s="21">
        <v>51</v>
      </c>
    </row>
    <row r="78" spans="1:22" s="24" customFormat="1" ht="24.95" customHeight="1" x14ac:dyDescent="0.25">
      <c r="A78" s="21">
        <f t="shared" si="15"/>
        <v>66</v>
      </c>
      <c r="B78" s="40">
        <v>12100108</v>
      </c>
      <c r="C78" s="22" t="s">
        <v>170</v>
      </c>
      <c r="D78" s="22" t="s">
        <v>171</v>
      </c>
      <c r="E78" s="21" t="s">
        <v>27</v>
      </c>
      <c r="F78" s="112" t="s">
        <v>28</v>
      </c>
      <c r="G78" s="21" t="s">
        <v>27</v>
      </c>
      <c r="H78" s="21" t="s">
        <v>29</v>
      </c>
      <c r="I78" s="22" t="s">
        <v>96</v>
      </c>
      <c r="J78" s="21" t="s">
        <v>30</v>
      </c>
      <c r="K78" s="22" t="s">
        <v>30</v>
      </c>
      <c r="L78" s="21" t="s">
        <v>31</v>
      </c>
      <c r="M78" s="21"/>
      <c r="N78" s="51">
        <v>25000</v>
      </c>
      <c r="O78" s="51">
        <v>0</v>
      </c>
      <c r="P78" s="113">
        <v>0</v>
      </c>
      <c r="Q78" s="124">
        <f t="shared" si="16"/>
        <v>0</v>
      </c>
      <c r="R78" s="114">
        <f t="shared" si="13"/>
        <v>8333.3333333333339</v>
      </c>
      <c r="S78" s="23">
        <f t="shared" si="14"/>
        <v>0</v>
      </c>
      <c r="T78" s="115">
        <v>0</v>
      </c>
      <c r="U78" s="188"/>
      <c r="V78" s="21">
        <v>59</v>
      </c>
    </row>
    <row r="79" spans="1:22" s="24" customFormat="1" ht="24.95" customHeight="1" x14ac:dyDescent="0.25">
      <c r="A79" s="21">
        <f t="shared" si="15"/>
        <v>67</v>
      </c>
      <c r="B79" s="40">
        <v>12100108</v>
      </c>
      <c r="C79" s="22" t="s">
        <v>170</v>
      </c>
      <c r="D79" s="22" t="s">
        <v>171</v>
      </c>
      <c r="E79" s="21" t="s">
        <v>27</v>
      </c>
      <c r="F79" s="112" t="s">
        <v>28</v>
      </c>
      <c r="G79" s="21" t="s">
        <v>27</v>
      </c>
      <c r="H79" s="21" t="s">
        <v>29</v>
      </c>
      <c r="I79" s="22" t="s">
        <v>118</v>
      </c>
      <c r="J79" s="21" t="s">
        <v>30</v>
      </c>
      <c r="K79" s="22" t="s">
        <v>30</v>
      </c>
      <c r="L79" s="21" t="s">
        <v>31</v>
      </c>
      <c r="M79" s="21"/>
      <c r="N79" s="51">
        <v>1950</v>
      </c>
      <c r="O79" s="51">
        <v>1950</v>
      </c>
      <c r="P79" s="113">
        <v>0</v>
      </c>
      <c r="Q79" s="124">
        <f t="shared" si="16"/>
        <v>0</v>
      </c>
      <c r="R79" s="114">
        <f t="shared" si="13"/>
        <v>650</v>
      </c>
      <c r="S79" s="23">
        <f t="shared" si="14"/>
        <v>650</v>
      </c>
      <c r="T79" s="115">
        <v>0</v>
      </c>
      <c r="U79" s="188"/>
      <c r="V79" s="21">
        <v>60</v>
      </c>
    </row>
    <row r="80" spans="1:22" s="24" customFormat="1" ht="24.95" customHeight="1" x14ac:dyDescent="0.25">
      <c r="A80" s="21">
        <f t="shared" si="15"/>
        <v>68</v>
      </c>
      <c r="B80" s="40">
        <v>12100108</v>
      </c>
      <c r="C80" s="22" t="s">
        <v>170</v>
      </c>
      <c r="D80" s="22" t="s">
        <v>171</v>
      </c>
      <c r="E80" s="21" t="s">
        <v>27</v>
      </c>
      <c r="F80" s="112" t="s">
        <v>28</v>
      </c>
      <c r="G80" s="21" t="s">
        <v>27</v>
      </c>
      <c r="H80" s="21" t="s">
        <v>29</v>
      </c>
      <c r="I80" s="21">
        <v>22</v>
      </c>
      <c r="J80" s="21" t="s">
        <v>30</v>
      </c>
      <c r="K80" s="22" t="s">
        <v>30</v>
      </c>
      <c r="L80" s="21" t="s">
        <v>31</v>
      </c>
      <c r="M80" s="21"/>
      <c r="N80" s="51">
        <v>2255676</v>
      </c>
      <c r="O80" s="51">
        <v>2255676</v>
      </c>
      <c r="P80" s="113">
        <v>382091.55</v>
      </c>
      <c r="Q80" s="124">
        <f t="shared" si="16"/>
        <v>882230.34999999986</v>
      </c>
      <c r="R80" s="114">
        <f t="shared" si="13"/>
        <v>751892</v>
      </c>
      <c r="S80" s="23">
        <f t="shared" si="14"/>
        <v>751892</v>
      </c>
      <c r="T80" s="115">
        <v>1264321.8999999999</v>
      </c>
      <c r="U80" s="188"/>
      <c r="V80" s="21">
        <v>61</v>
      </c>
    </row>
    <row r="81" spans="1:22" s="24" customFormat="1" ht="24.95" customHeight="1" x14ac:dyDescent="0.25">
      <c r="A81" s="21">
        <f t="shared" si="15"/>
        <v>69</v>
      </c>
      <c r="B81" s="40">
        <v>12100108</v>
      </c>
      <c r="C81" s="22" t="s">
        <v>170</v>
      </c>
      <c r="D81" s="22" t="s">
        <v>171</v>
      </c>
      <c r="E81" s="21" t="s">
        <v>27</v>
      </c>
      <c r="F81" s="112" t="s">
        <v>28</v>
      </c>
      <c r="G81" s="21" t="s">
        <v>27</v>
      </c>
      <c r="H81" s="21" t="s">
        <v>29</v>
      </c>
      <c r="I81" s="21">
        <v>122</v>
      </c>
      <c r="J81" s="21" t="s">
        <v>30</v>
      </c>
      <c r="K81" s="22" t="s">
        <v>30</v>
      </c>
      <c r="L81" s="21" t="s">
        <v>31</v>
      </c>
      <c r="M81" s="21"/>
      <c r="N81" s="51">
        <v>2500</v>
      </c>
      <c r="O81" s="51">
        <v>2500</v>
      </c>
      <c r="P81" s="113">
        <v>0</v>
      </c>
      <c r="Q81" s="124">
        <f t="shared" si="16"/>
        <v>0</v>
      </c>
      <c r="R81" s="114">
        <f t="shared" si="13"/>
        <v>833.33333333333337</v>
      </c>
      <c r="S81" s="23">
        <f t="shared" si="14"/>
        <v>833.33333333333337</v>
      </c>
      <c r="T81" s="115">
        <v>0</v>
      </c>
      <c r="U81" s="188"/>
      <c r="V81" s="21">
        <v>63</v>
      </c>
    </row>
    <row r="82" spans="1:22" s="24" customFormat="1" ht="24.95" customHeight="1" x14ac:dyDescent="0.25">
      <c r="A82" s="21">
        <f t="shared" si="15"/>
        <v>70</v>
      </c>
      <c r="B82" s="40">
        <v>12100108</v>
      </c>
      <c r="C82" s="22" t="s">
        <v>170</v>
      </c>
      <c r="D82" s="22" t="s">
        <v>171</v>
      </c>
      <c r="E82" s="21" t="s">
        <v>27</v>
      </c>
      <c r="F82" s="112" t="s">
        <v>28</v>
      </c>
      <c r="G82" s="21" t="s">
        <v>27</v>
      </c>
      <c r="H82" s="21" t="s">
        <v>29</v>
      </c>
      <c r="I82" s="21">
        <v>268</v>
      </c>
      <c r="J82" s="21" t="s">
        <v>30</v>
      </c>
      <c r="K82" s="22" t="s">
        <v>30</v>
      </c>
      <c r="L82" s="21" t="s">
        <v>31</v>
      </c>
      <c r="M82" s="21"/>
      <c r="N82" s="51">
        <v>25000</v>
      </c>
      <c r="O82" s="51">
        <v>25000</v>
      </c>
      <c r="P82" s="113">
        <v>20380</v>
      </c>
      <c r="Q82" s="124">
        <f t="shared" si="16"/>
        <v>160</v>
      </c>
      <c r="R82" s="114">
        <f t="shared" si="13"/>
        <v>8333.3333333333339</v>
      </c>
      <c r="S82" s="23">
        <f t="shared" si="14"/>
        <v>8333.3333333333339</v>
      </c>
      <c r="T82" s="115">
        <v>20540</v>
      </c>
      <c r="U82" s="188"/>
      <c r="V82" s="21">
        <v>67</v>
      </c>
    </row>
    <row r="83" spans="1:22" s="24" customFormat="1" ht="24.95" customHeight="1" x14ac:dyDescent="0.25">
      <c r="A83" s="21">
        <f t="shared" si="15"/>
        <v>71</v>
      </c>
      <c r="B83" s="40">
        <v>12100108</v>
      </c>
      <c r="C83" s="22" t="s">
        <v>170</v>
      </c>
      <c r="D83" s="22" t="s">
        <v>171</v>
      </c>
      <c r="E83" s="21" t="s">
        <v>27</v>
      </c>
      <c r="F83" s="112" t="s">
        <v>28</v>
      </c>
      <c r="G83" s="21" t="s">
        <v>27</v>
      </c>
      <c r="H83" s="21" t="s">
        <v>29</v>
      </c>
      <c r="I83" s="22" t="s">
        <v>57</v>
      </c>
      <c r="J83" s="21" t="s">
        <v>30</v>
      </c>
      <c r="K83" s="22" t="s">
        <v>30</v>
      </c>
      <c r="L83" s="21" t="s">
        <v>31</v>
      </c>
      <c r="M83" s="21"/>
      <c r="N83" s="51">
        <v>223243</v>
      </c>
      <c r="O83" s="51">
        <v>223243</v>
      </c>
      <c r="P83" s="113">
        <v>0</v>
      </c>
      <c r="Q83" s="124">
        <f t="shared" si="16"/>
        <v>25094.25</v>
      </c>
      <c r="R83" s="114">
        <f t="shared" si="13"/>
        <v>74414.333333333328</v>
      </c>
      <c r="S83" s="23">
        <f t="shared" si="14"/>
        <v>74414.333333333328</v>
      </c>
      <c r="T83" s="115">
        <v>25094.25</v>
      </c>
      <c r="U83" s="188"/>
      <c r="V83" s="21">
        <v>68</v>
      </c>
    </row>
    <row r="84" spans="1:22" s="24" customFormat="1" ht="24.95" customHeight="1" x14ac:dyDescent="0.25">
      <c r="A84" s="21">
        <f t="shared" si="15"/>
        <v>72</v>
      </c>
      <c r="B84" s="40">
        <v>12100108</v>
      </c>
      <c r="C84" s="22" t="s">
        <v>170</v>
      </c>
      <c r="D84" s="22" t="s">
        <v>171</v>
      </c>
      <c r="E84" s="21" t="s">
        <v>27</v>
      </c>
      <c r="F84" s="112" t="s">
        <v>28</v>
      </c>
      <c r="G84" s="21" t="s">
        <v>27</v>
      </c>
      <c r="H84" s="21" t="s">
        <v>29</v>
      </c>
      <c r="I84" s="22" t="s">
        <v>68</v>
      </c>
      <c r="J84" s="21" t="s">
        <v>30</v>
      </c>
      <c r="K84" s="22" t="s">
        <v>30</v>
      </c>
      <c r="L84" s="21" t="s">
        <v>31</v>
      </c>
      <c r="M84" s="21"/>
      <c r="N84" s="51">
        <v>285840.34000000003</v>
      </c>
      <c r="O84" s="51">
        <v>285840.34000000003</v>
      </c>
      <c r="P84" s="113">
        <v>0</v>
      </c>
      <c r="Q84" s="124">
        <f t="shared" si="16"/>
        <v>0</v>
      </c>
      <c r="R84" s="114">
        <f t="shared" si="13"/>
        <v>95280.113333333342</v>
      </c>
      <c r="S84" s="23">
        <f t="shared" si="14"/>
        <v>95280.113333333342</v>
      </c>
      <c r="T84" s="115">
        <v>0</v>
      </c>
      <c r="U84" s="188"/>
      <c r="V84" s="21">
        <v>69</v>
      </c>
    </row>
    <row r="85" spans="1:22" s="24" customFormat="1" ht="24.95" customHeight="1" x14ac:dyDescent="0.25">
      <c r="A85" s="21">
        <f t="shared" si="15"/>
        <v>73</v>
      </c>
      <c r="B85" s="40">
        <v>12100108</v>
      </c>
      <c r="C85" s="22" t="s">
        <v>170</v>
      </c>
      <c r="D85" s="22" t="s">
        <v>171</v>
      </c>
      <c r="E85" s="21" t="s">
        <v>27</v>
      </c>
      <c r="F85" s="112" t="s">
        <v>28</v>
      </c>
      <c r="G85" s="21" t="s">
        <v>27</v>
      </c>
      <c r="H85" s="21" t="s">
        <v>29</v>
      </c>
      <c r="I85" s="22" t="s">
        <v>72</v>
      </c>
      <c r="J85" s="21" t="s">
        <v>30</v>
      </c>
      <c r="K85" s="22" t="s">
        <v>30</v>
      </c>
      <c r="L85" s="21" t="s">
        <v>31</v>
      </c>
      <c r="M85" s="21"/>
      <c r="N85" s="51">
        <v>26000</v>
      </c>
      <c r="O85" s="51">
        <v>26000</v>
      </c>
      <c r="P85" s="113">
        <v>0</v>
      </c>
      <c r="Q85" s="124">
        <f t="shared" si="16"/>
        <v>500</v>
      </c>
      <c r="R85" s="114">
        <f t="shared" si="13"/>
        <v>8666.6666666666661</v>
      </c>
      <c r="S85" s="23">
        <f t="shared" si="14"/>
        <v>8666.6666666666661</v>
      </c>
      <c r="T85" s="115">
        <v>500</v>
      </c>
      <c r="U85" s="188"/>
      <c r="V85" s="21">
        <v>72</v>
      </c>
    </row>
    <row r="86" spans="1:22" s="24" customFormat="1" ht="24.95" customHeight="1" x14ac:dyDescent="0.25">
      <c r="A86" s="21">
        <f t="shared" si="15"/>
        <v>74</v>
      </c>
      <c r="B86" s="40">
        <v>12100108</v>
      </c>
      <c r="C86" s="22" t="s">
        <v>170</v>
      </c>
      <c r="D86" s="22" t="s">
        <v>171</v>
      </c>
      <c r="E86" s="21" t="s">
        <v>27</v>
      </c>
      <c r="F86" s="112" t="s">
        <v>28</v>
      </c>
      <c r="G86" s="21" t="s">
        <v>27</v>
      </c>
      <c r="H86" s="21" t="s">
        <v>29</v>
      </c>
      <c r="I86" s="22" t="s">
        <v>122</v>
      </c>
      <c r="J86" s="21" t="s">
        <v>30</v>
      </c>
      <c r="K86" s="22" t="s">
        <v>30</v>
      </c>
      <c r="L86" s="21" t="s">
        <v>31</v>
      </c>
      <c r="M86" s="21"/>
      <c r="N86" s="51">
        <v>560</v>
      </c>
      <c r="O86" s="51">
        <v>560</v>
      </c>
      <c r="P86" s="113">
        <v>0</v>
      </c>
      <c r="Q86" s="124">
        <f t="shared" si="16"/>
        <v>0</v>
      </c>
      <c r="R86" s="114">
        <f t="shared" si="13"/>
        <v>186.66666666666666</v>
      </c>
      <c r="S86" s="23">
        <f t="shared" si="14"/>
        <v>186.66666666666666</v>
      </c>
      <c r="T86" s="115">
        <v>0</v>
      </c>
      <c r="U86" s="188"/>
      <c r="V86" s="125">
        <v>85</v>
      </c>
    </row>
    <row r="87" spans="1:22" s="24" customFormat="1" ht="24.95" customHeight="1" x14ac:dyDescent="0.25">
      <c r="A87" s="21">
        <f t="shared" si="15"/>
        <v>75</v>
      </c>
      <c r="B87" s="40">
        <v>12100108</v>
      </c>
      <c r="C87" s="22" t="s">
        <v>170</v>
      </c>
      <c r="D87" s="22" t="s">
        <v>171</v>
      </c>
      <c r="E87" s="21" t="s">
        <v>27</v>
      </c>
      <c r="F87" s="112" t="s">
        <v>28</v>
      </c>
      <c r="G87" s="21" t="s">
        <v>27</v>
      </c>
      <c r="H87" s="21" t="s">
        <v>29</v>
      </c>
      <c r="I87" s="21">
        <v>196</v>
      </c>
      <c r="J87" s="21" t="s">
        <v>30</v>
      </c>
      <c r="K87" s="22" t="s">
        <v>30</v>
      </c>
      <c r="L87" s="21" t="s">
        <v>31</v>
      </c>
      <c r="M87" s="21"/>
      <c r="N87" s="51">
        <v>25000</v>
      </c>
      <c r="O87" s="51">
        <v>25000</v>
      </c>
      <c r="P87" s="113">
        <v>0</v>
      </c>
      <c r="Q87" s="124">
        <f t="shared" si="16"/>
        <v>0</v>
      </c>
      <c r="R87" s="114">
        <f t="shared" si="13"/>
        <v>8333.3333333333339</v>
      </c>
      <c r="S87" s="23">
        <f t="shared" si="14"/>
        <v>8333.3333333333339</v>
      </c>
      <c r="T87" s="115">
        <v>0</v>
      </c>
      <c r="U87" s="188"/>
      <c r="V87" s="125">
        <v>94</v>
      </c>
    </row>
    <row r="88" spans="1:22" s="24" customFormat="1" ht="24.95" customHeight="1" x14ac:dyDescent="0.25">
      <c r="A88" s="21">
        <f t="shared" si="15"/>
        <v>76</v>
      </c>
      <c r="B88" s="40">
        <v>12100108</v>
      </c>
      <c r="C88" s="22" t="s">
        <v>170</v>
      </c>
      <c r="D88" s="22" t="s">
        <v>171</v>
      </c>
      <c r="E88" s="21" t="s">
        <v>27</v>
      </c>
      <c r="F88" s="112" t="s">
        <v>28</v>
      </c>
      <c r="G88" s="21" t="s">
        <v>27</v>
      </c>
      <c r="H88" s="21" t="s">
        <v>29</v>
      </c>
      <c r="I88" s="21">
        <v>15</v>
      </c>
      <c r="J88" s="21" t="s">
        <v>30</v>
      </c>
      <c r="K88" s="22" t="s">
        <v>30</v>
      </c>
      <c r="L88" s="21" t="s">
        <v>31</v>
      </c>
      <c r="M88" s="21"/>
      <c r="N88" s="51">
        <v>74700</v>
      </c>
      <c r="O88" s="51">
        <v>74700</v>
      </c>
      <c r="P88" s="113">
        <v>14450</v>
      </c>
      <c r="Q88" s="124">
        <f t="shared" si="16"/>
        <v>15290.009999999998</v>
      </c>
      <c r="R88" s="114">
        <f t="shared" si="13"/>
        <v>24900</v>
      </c>
      <c r="S88" s="23">
        <f t="shared" si="14"/>
        <v>24900</v>
      </c>
      <c r="T88" s="115">
        <v>29740.01</v>
      </c>
      <c r="U88" s="188"/>
      <c r="V88" s="125">
        <v>103</v>
      </c>
    </row>
    <row r="89" spans="1:22" s="24" customFormat="1" ht="24.95" customHeight="1" x14ac:dyDescent="0.25">
      <c r="A89" s="21">
        <f t="shared" si="15"/>
        <v>77</v>
      </c>
      <c r="B89" s="40">
        <v>12100108</v>
      </c>
      <c r="C89" s="22" t="s">
        <v>170</v>
      </c>
      <c r="D89" s="22" t="s">
        <v>171</v>
      </c>
      <c r="E89" s="21" t="s">
        <v>27</v>
      </c>
      <c r="F89" s="112" t="s">
        <v>28</v>
      </c>
      <c r="G89" s="21" t="s">
        <v>27</v>
      </c>
      <c r="H89" s="21" t="s">
        <v>29</v>
      </c>
      <c r="I89" s="22" t="s">
        <v>73</v>
      </c>
      <c r="J89" s="21" t="s">
        <v>30</v>
      </c>
      <c r="K89" s="22" t="s">
        <v>30</v>
      </c>
      <c r="L89" s="21" t="s">
        <v>31</v>
      </c>
      <c r="M89" s="21"/>
      <c r="N89" s="51">
        <v>267891.59999999998</v>
      </c>
      <c r="O89" s="51">
        <v>267891.59999999998</v>
      </c>
      <c r="P89" s="113">
        <v>0</v>
      </c>
      <c r="Q89" s="124">
        <f t="shared" si="16"/>
        <v>0</v>
      </c>
      <c r="R89" s="114">
        <f t="shared" si="13"/>
        <v>89297.2</v>
      </c>
      <c r="S89" s="23">
        <f t="shared" si="14"/>
        <v>89297.2</v>
      </c>
      <c r="T89" s="115">
        <v>0</v>
      </c>
      <c r="U89" s="188"/>
      <c r="V89" s="125">
        <v>111</v>
      </c>
    </row>
    <row r="90" spans="1:22" s="24" customFormat="1" ht="24.95" customHeight="1" x14ac:dyDescent="0.25">
      <c r="A90" s="21">
        <f t="shared" si="15"/>
        <v>78</v>
      </c>
      <c r="B90" s="40">
        <v>12100108</v>
      </c>
      <c r="C90" s="22" t="s">
        <v>170</v>
      </c>
      <c r="D90" s="22" t="s">
        <v>171</v>
      </c>
      <c r="E90" s="21" t="s">
        <v>27</v>
      </c>
      <c r="F90" s="112" t="s">
        <v>28</v>
      </c>
      <c r="G90" s="21" t="s">
        <v>27</v>
      </c>
      <c r="H90" s="21" t="s">
        <v>29</v>
      </c>
      <c r="I90" s="21">
        <v>13</v>
      </c>
      <c r="J90" s="21" t="s">
        <v>30</v>
      </c>
      <c r="K90" s="22" t="s">
        <v>30</v>
      </c>
      <c r="L90" s="21" t="s">
        <v>31</v>
      </c>
      <c r="M90" s="21"/>
      <c r="N90" s="51">
        <v>21600</v>
      </c>
      <c r="O90" s="51">
        <v>21600</v>
      </c>
      <c r="P90" s="113">
        <v>5350</v>
      </c>
      <c r="Q90" s="124">
        <f t="shared" si="16"/>
        <v>4735.83</v>
      </c>
      <c r="R90" s="114">
        <f t="shared" si="13"/>
        <v>7200</v>
      </c>
      <c r="S90" s="23">
        <f t="shared" si="14"/>
        <v>7200</v>
      </c>
      <c r="T90" s="115">
        <v>10085.83</v>
      </c>
      <c r="U90" s="188"/>
      <c r="V90" s="125">
        <v>115</v>
      </c>
    </row>
    <row r="91" spans="1:22" s="24" customFormat="1" ht="24.95" customHeight="1" x14ac:dyDescent="0.25">
      <c r="A91" s="21">
        <f t="shared" si="15"/>
        <v>79</v>
      </c>
      <c r="B91" s="40">
        <v>12100108</v>
      </c>
      <c r="C91" s="22" t="s">
        <v>170</v>
      </c>
      <c r="D91" s="22" t="s">
        <v>171</v>
      </c>
      <c r="E91" s="21" t="s">
        <v>27</v>
      </c>
      <c r="F91" s="112" t="s">
        <v>28</v>
      </c>
      <c r="G91" s="21" t="s">
        <v>27</v>
      </c>
      <c r="H91" s="21" t="s">
        <v>29</v>
      </c>
      <c r="I91" s="21">
        <v>26</v>
      </c>
      <c r="J91" s="21" t="s">
        <v>30</v>
      </c>
      <c r="K91" s="22" t="s">
        <v>30</v>
      </c>
      <c r="L91" s="21" t="s">
        <v>31</v>
      </c>
      <c r="M91" s="21"/>
      <c r="N91" s="51">
        <v>13500</v>
      </c>
      <c r="O91" s="51">
        <v>13500</v>
      </c>
      <c r="P91" s="113">
        <v>1500</v>
      </c>
      <c r="Q91" s="124">
        <f t="shared" si="16"/>
        <v>3750</v>
      </c>
      <c r="R91" s="114">
        <f t="shared" si="13"/>
        <v>4500</v>
      </c>
      <c r="S91" s="23">
        <f t="shared" si="14"/>
        <v>4500</v>
      </c>
      <c r="T91" s="115">
        <v>5250</v>
      </c>
      <c r="U91" s="188"/>
      <c r="V91" s="125">
        <v>119</v>
      </c>
    </row>
    <row r="92" spans="1:22" s="24" customFormat="1" ht="24.95" customHeight="1" x14ac:dyDescent="0.25">
      <c r="A92" s="21">
        <f t="shared" si="15"/>
        <v>80</v>
      </c>
      <c r="B92" s="40">
        <v>12100108</v>
      </c>
      <c r="C92" s="22" t="s">
        <v>170</v>
      </c>
      <c r="D92" s="22" t="s">
        <v>171</v>
      </c>
      <c r="E92" s="21" t="s">
        <v>27</v>
      </c>
      <c r="F92" s="112" t="s">
        <v>28</v>
      </c>
      <c r="G92" s="21" t="s">
        <v>27</v>
      </c>
      <c r="H92" s="21" t="s">
        <v>29</v>
      </c>
      <c r="I92" s="22" t="s">
        <v>135</v>
      </c>
      <c r="J92" s="21" t="s">
        <v>30</v>
      </c>
      <c r="K92" s="22" t="s">
        <v>30</v>
      </c>
      <c r="L92" s="21" t="s">
        <v>31</v>
      </c>
      <c r="M92" s="21"/>
      <c r="N92" s="51">
        <v>604800</v>
      </c>
      <c r="O92" s="51">
        <v>604800</v>
      </c>
      <c r="P92" s="113">
        <v>51500</v>
      </c>
      <c r="Q92" s="124">
        <f t="shared" si="16"/>
        <v>184600</v>
      </c>
      <c r="R92" s="114">
        <f t="shared" si="13"/>
        <v>201600</v>
      </c>
      <c r="S92" s="23">
        <f t="shared" si="14"/>
        <v>201600</v>
      </c>
      <c r="T92" s="115">
        <v>236100</v>
      </c>
      <c r="U92" s="188"/>
      <c r="V92" s="125">
        <v>123</v>
      </c>
    </row>
    <row r="93" spans="1:22" s="24" customFormat="1" ht="24.95" customHeight="1" x14ac:dyDescent="0.25">
      <c r="A93" s="21">
        <f t="shared" si="15"/>
        <v>81</v>
      </c>
      <c r="B93" s="40">
        <v>12100108</v>
      </c>
      <c r="C93" s="22" t="s">
        <v>170</v>
      </c>
      <c r="D93" s="22" t="s">
        <v>171</v>
      </c>
      <c r="E93" s="21" t="s">
        <v>27</v>
      </c>
      <c r="F93" s="112" t="s">
        <v>28</v>
      </c>
      <c r="G93" s="21" t="s">
        <v>27</v>
      </c>
      <c r="H93" s="21" t="s">
        <v>29</v>
      </c>
      <c r="I93" s="22" t="s">
        <v>138</v>
      </c>
      <c r="J93" s="21" t="s">
        <v>30</v>
      </c>
      <c r="K93" s="22" t="s">
        <v>30</v>
      </c>
      <c r="L93" s="21" t="s">
        <v>31</v>
      </c>
      <c r="M93" s="21"/>
      <c r="N93" s="51">
        <v>2000</v>
      </c>
      <c r="O93" s="51">
        <v>2000</v>
      </c>
      <c r="P93" s="113">
        <v>0</v>
      </c>
      <c r="Q93" s="124">
        <f t="shared" si="16"/>
        <v>0</v>
      </c>
      <c r="R93" s="114">
        <f t="shared" si="13"/>
        <v>666.66666666666663</v>
      </c>
      <c r="S93" s="23">
        <f t="shared" si="14"/>
        <v>666.66666666666663</v>
      </c>
      <c r="T93" s="115">
        <v>0</v>
      </c>
      <c r="U93" s="188"/>
      <c r="V93" s="125">
        <v>135</v>
      </c>
    </row>
    <row r="94" spans="1:22" s="24" customFormat="1" ht="24.95" customHeight="1" x14ac:dyDescent="0.25">
      <c r="A94" s="21">
        <f t="shared" si="15"/>
        <v>82</v>
      </c>
      <c r="B94" s="40">
        <v>12100108</v>
      </c>
      <c r="C94" s="22" t="s">
        <v>170</v>
      </c>
      <c r="D94" s="22" t="s">
        <v>171</v>
      </c>
      <c r="E94" s="21" t="s">
        <v>27</v>
      </c>
      <c r="F94" s="112" t="s">
        <v>28</v>
      </c>
      <c r="G94" s="21" t="s">
        <v>27</v>
      </c>
      <c r="H94" s="21" t="s">
        <v>29</v>
      </c>
      <c r="I94" s="22" t="s">
        <v>74</v>
      </c>
      <c r="J94" s="21" t="s">
        <v>30</v>
      </c>
      <c r="K94" s="22" t="s">
        <v>30</v>
      </c>
      <c r="L94" s="21" t="s">
        <v>31</v>
      </c>
      <c r="M94" s="21"/>
      <c r="N94" s="51">
        <v>223243</v>
      </c>
      <c r="O94" s="51">
        <v>223243</v>
      </c>
      <c r="P94" s="113">
        <v>11594.63</v>
      </c>
      <c r="Q94" s="124">
        <f t="shared" si="16"/>
        <v>0</v>
      </c>
      <c r="R94" s="114">
        <f t="shared" si="13"/>
        <v>74414.333333333328</v>
      </c>
      <c r="S94" s="23">
        <f t="shared" si="14"/>
        <v>74414.333333333328</v>
      </c>
      <c r="T94" s="115">
        <v>11594.63</v>
      </c>
      <c r="U94" s="188"/>
      <c r="V94" s="125">
        <v>136</v>
      </c>
    </row>
    <row r="95" spans="1:22" s="24" customFormat="1" ht="24.95" customHeight="1" x14ac:dyDescent="0.25">
      <c r="A95" s="21">
        <f t="shared" si="15"/>
        <v>83</v>
      </c>
      <c r="B95" s="40">
        <v>12100108</v>
      </c>
      <c r="C95" s="22" t="s">
        <v>170</v>
      </c>
      <c r="D95" s="22" t="s">
        <v>171</v>
      </c>
      <c r="E95" s="21" t="s">
        <v>27</v>
      </c>
      <c r="F95" s="112" t="s">
        <v>28</v>
      </c>
      <c r="G95" s="21" t="s">
        <v>27</v>
      </c>
      <c r="H95" s="21" t="s">
        <v>29</v>
      </c>
      <c r="I95" s="22" t="s">
        <v>71</v>
      </c>
      <c r="J95" s="21" t="s">
        <v>30</v>
      </c>
      <c r="K95" s="22" t="s">
        <v>30</v>
      </c>
      <c r="L95" s="21" t="s">
        <v>31</v>
      </c>
      <c r="M95" s="21"/>
      <c r="N95" s="51">
        <v>81300</v>
      </c>
      <c r="O95" s="51">
        <v>81300</v>
      </c>
      <c r="P95" s="51">
        <v>11483.33</v>
      </c>
      <c r="Q95" s="124">
        <f t="shared" si="16"/>
        <v>27816.659999999996</v>
      </c>
      <c r="R95" s="114">
        <f t="shared" si="13"/>
        <v>27100</v>
      </c>
      <c r="S95" s="23">
        <f t="shared" si="14"/>
        <v>27100</v>
      </c>
      <c r="T95" s="115">
        <v>39299.99</v>
      </c>
      <c r="U95" s="188"/>
      <c r="V95" s="125"/>
    </row>
    <row r="96" spans="1:22" s="24" customFormat="1" ht="24.95" customHeight="1" x14ac:dyDescent="0.25">
      <c r="A96" s="21">
        <f t="shared" si="15"/>
        <v>84</v>
      </c>
      <c r="B96" s="40">
        <v>12100108</v>
      </c>
      <c r="C96" s="22" t="s">
        <v>170</v>
      </c>
      <c r="D96" s="22" t="s">
        <v>171</v>
      </c>
      <c r="E96" s="21" t="s">
        <v>27</v>
      </c>
      <c r="F96" s="112" t="s">
        <v>28</v>
      </c>
      <c r="G96" s="21" t="s">
        <v>27</v>
      </c>
      <c r="H96" s="21" t="s">
        <v>29</v>
      </c>
      <c r="I96" s="22" t="s">
        <v>136</v>
      </c>
      <c r="J96" s="21" t="s">
        <v>30</v>
      </c>
      <c r="K96" s="22" t="s">
        <v>30</v>
      </c>
      <c r="L96" s="21" t="s">
        <v>31</v>
      </c>
      <c r="M96" s="21"/>
      <c r="N96" s="51">
        <v>26750</v>
      </c>
      <c r="O96" s="51">
        <v>26750</v>
      </c>
      <c r="P96" s="51">
        <v>0</v>
      </c>
      <c r="Q96" s="124">
        <f t="shared" si="16"/>
        <v>0</v>
      </c>
      <c r="R96" s="114">
        <f t="shared" si="13"/>
        <v>8916.6666666666661</v>
      </c>
      <c r="S96" s="23">
        <f t="shared" si="14"/>
        <v>8916.6666666666661</v>
      </c>
      <c r="T96" s="115">
        <v>0</v>
      </c>
      <c r="U96" s="188"/>
      <c r="V96" s="125"/>
    </row>
    <row r="97" spans="1:22" s="24" customFormat="1" ht="24.95" customHeight="1" x14ac:dyDescent="0.25">
      <c r="A97" s="21">
        <f t="shared" si="15"/>
        <v>85</v>
      </c>
      <c r="B97" s="40">
        <v>12100108</v>
      </c>
      <c r="C97" s="22" t="s">
        <v>170</v>
      </c>
      <c r="D97" s="22" t="s">
        <v>171</v>
      </c>
      <c r="E97" s="21" t="s">
        <v>27</v>
      </c>
      <c r="F97" s="112" t="s">
        <v>28</v>
      </c>
      <c r="G97" s="21" t="s">
        <v>27</v>
      </c>
      <c r="H97" s="21" t="s">
        <v>29</v>
      </c>
      <c r="I97" s="22" t="s">
        <v>60</v>
      </c>
      <c r="J97" s="21" t="s">
        <v>30</v>
      </c>
      <c r="K97" s="22" t="s">
        <v>30</v>
      </c>
      <c r="L97" s="21" t="s">
        <v>31</v>
      </c>
      <c r="M97" s="21"/>
      <c r="N97" s="51">
        <v>30000</v>
      </c>
      <c r="O97" s="51">
        <v>30000</v>
      </c>
      <c r="P97" s="51">
        <v>1620</v>
      </c>
      <c r="Q97" s="124">
        <f t="shared" si="16"/>
        <v>540</v>
      </c>
      <c r="R97" s="114">
        <f t="shared" si="13"/>
        <v>10000</v>
      </c>
      <c r="S97" s="23">
        <f t="shared" si="14"/>
        <v>10000</v>
      </c>
      <c r="T97" s="115">
        <v>2160</v>
      </c>
      <c r="U97" s="188"/>
      <c r="V97" s="125"/>
    </row>
    <row r="98" spans="1:22" s="24" customFormat="1" ht="24.95" customHeight="1" x14ac:dyDescent="0.25">
      <c r="A98" s="21">
        <f t="shared" si="15"/>
        <v>86</v>
      </c>
      <c r="B98" s="40">
        <v>12100108</v>
      </c>
      <c r="C98" s="22" t="s">
        <v>170</v>
      </c>
      <c r="D98" s="22" t="s">
        <v>171</v>
      </c>
      <c r="E98" s="21" t="s">
        <v>27</v>
      </c>
      <c r="F98" s="112" t="s">
        <v>28</v>
      </c>
      <c r="G98" s="21" t="s">
        <v>27</v>
      </c>
      <c r="H98" s="21" t="s">
        <v>29</v>
      </c>
      <c r="I98" s="22" t="s">
        <v>61</v>
      </c>
      <c r="J98" s="21">
        <v>8</v>
      </c>
      <c r="K98" s="22" t="s">
        <v>30</v>
      </c>
      <c r="L98" s="21">
        <v>2</v>
      </c>
      <c r="M98" s="21"/>
      <c r="N98" s="51">
        <v>421700</v>
      </c>
      <c r="O98" s="51">
        <v>421700</v>
      </c>
      <c r="P98" s="113">
        <v>72633.34</v>
      </c>
      <c r="Q98" s="124">
        <f t="shared" si="16"/>
        <v>195250.00000000003</v>
      </c>
      <c r="R98" s="114">
        <f t="shared" si="13"/>
        <v>140566.66666666666</v>
      </c>
      <c r="S98" s="23">
        <f t="shared" si="14"/>
        <v>140566.66666666666</v>
      </c>
      <c r="T98" s="115">
        <v>267883.34000000003</v>
      </c>
      <c r="U98" s="188"/>
      <c r="V98" s="125"/>
    </row>
    <row r="99" spans="1:22" s="24" customFormat="1" ht="24.95" customHeight="1" x14ac:dyDescent="0.25">
      <c r="A99" s="21">
        <f t="shared" si="15"/>
        <v>87</v>
      </c>
      <c r="B99" s="40">
        <v>12100108</v>
      </c>
      <c r="C99" s="22" t="s">
        <v>170</v>
      </c>
      <c r="D99" s="22" t="s">
        <v>171</v>
      </c>
      <c r="E99" s="21" t="s">
        <v>27</v>
      </c>
      <c r="F99" s="112" t="s">
        <v>28</v>
      </c>
      <c r="G99" s="21" t="s">
        <v>27</v>
      </c>
      <c r="H99" s="21" t="s">
        <v>29</v>
      </c>
      <c r="I99" s="22" t="s">
        <v>76</v>
      </c>
      <c r="J99" s="21">
        <v>8</v>
      </c>
      <c r="K99" s="22" t="s">
        <v>30</v>
      </c>
      <c r="L99" s="21">
        <v>2</v>
      </c>
      <c r="M99" s="21"/>
      <c r="N99" s="51">
        <v>423240</v>
      </c>
      <c r="O99" s="51">
        <v>423240</v>
      </c>
      <c r="P99" s="113">
        <v>87508.5</v>
      </c>
      <c r="Q99" s="124">
        <f t="shared" si="16"/>
        <v>75579.03</v>
      </c>
      <c r="R99" s="114">
        <f t="shared" ref="R99:R101" si="17">+N99/3</f>
        <v>141080</v>
      </c>
      <c r="S99" s="23">
        <f t="shared" ref="S99:S101" si="18">+(O99/3)</f>
        <v>141080</v>
      </c>
      <c r="T99" s="115">
        <v>163087.53</v>
      </c>
      <c r="U99" s="188"/>
      <c r="V99" s="125"/>
    </row>
    <row r="100" spans="1:22" s="24" customFormat="1" ht="24.95" customHeight="1" x14ac:dyDescent="0.25">
      <c r="A100" s="21">
        <f t="shared" si="15"/>
        <v>88</v>
      </c>
      <c r="B100" s="40">
        <v>12100108</v>
      </c>
      <c r="C100" s="22" t="s">
        <v>170</v>
      </c>
      <c r="D100" s="22" t="s">
        <v>171</v>
      </c>
      <c r="E100" s="21" t="s">
        <v>27</v>
      </c>
      <c r="F100" s="112" t="s">
        <v>28</v>
      </c>
      <c r="G100" s="21" t="s">
        <v>27</v>
      </c>
      <c r="H100" s="21" t="s">
        <v>29</v>
      </c>
      <c r="I100" s="22" t="s">
        <v>103</v>
      </c>
      <c r="J100" s="21">
        <v>8</v>
      </c>
      <c r="K100" s="22" t="s">
        <v>30</v>
      </c>
      <c r="L100" s="21">
        <v>2</v>
      </c>
      <c r="M100" s="21"/>
      <c r="N100" s="51">
        <v>20000</v>
      </c>
      <c r="O100" s="51">
        <v>20000</v>
      </c>
      <c r="P100" s="113">
        <v>0</v>
      </c>
      <c r="Q100" s="124">
        <f t="shared" si="16"/>
        <v>0</v>
      </c>
      <c r="R100" s="114">
        <f t="shared" si="17"/>
        <v>6666.666666666667</v>
      </c>
      <c r="S100" s="23">
        <f t="shared" si="18"/>
        <v>6666.666666666667</v>
      </c>
      <c r="T100" s="115">
        <v>0</v>
      </c>
      <c r="U100" s="188"/>
      <c r="V100" s="125"/>
    </row>
    <row r="101" spans="1:22" s="24" customFormat="1" ht="24.95" customHeight="1" x14ac:dyDescent="0.25">
      <c r="A101" s="21">
        <f t="shared" si="15"/>
        <v>89</v>
      </c>
      <c r="B101" s="40">
        <v>12100108</v>
      </c>
      <c r="C101" s="22" t="s">
        <v>170</v>
      </c>
      <c r="D101" s="22" t="s">
        <v>171</v>
      </c>
      <c r="E101" s="21" t="s">
        <v>27</v>
      </c>
      <c r="F101" s="112" t="s">
        <v>28</v>
      </c>
      <c r="G101" s="21" t="s">
        <v>27</v>
      </c>
      <c r="H101" s="21" t="s">
        <v>29</v>
      </c>
      <c r="I101" s="22" t="s">
        <v>137</v>
      </c>
      <c r="J101" s="21">
        <v>8</v>
      </c>
      <c r="K101" s="22" t="s">
        <v>30</v>
      </c>
      <c r="L101" s="21">
        <v>2</v>
      </c>
      <c r="M101" s="21"/>
      <c r="N101" s="51">
        <v>15000</v>
      </c>
      <c r="O101" s="51">
        <v>15000</v>
      </c>
      <c r="P101" s="113">
        <v>0</v>
      </c>
      <c r="Q101" s="124">
        <f t="shared" si="16"/>
        <v>0</v>
      </c>
      <c r="R101" s="114">
        <f t="shared" si="17"/>
        <v>5000</v>
      </c>
      <c r="S101" s="23">
        <f t="shared" si="18"/>
        <v>5000</v>
      </c>
      <c r="T101" s="115">
        <v>0</v>
      </c>
      <c r="U101" s="188"/>
      <c r="V101" s="125"/>
    </row>
    <row r="102" spans="1:22" s="24" customFormat="1" ht="50.1" customHeight="1" x14ac:dyDescent="0.25">
      <c r="A102" s="246" t="s">
        <v>84</v>
      </c>
      <c r="B102" s="246"/>
      <c r="C102" s="246"/>
      <c r="D102" s="246"/>
      <c r="E102" s="246"/>
      <c r="F102" s="246"/>
      <c r="G102" s="246"/>
      <c r="H102" s="246"/>
      <c r="I102" s="246"/>
      <c r="J102" s="246"/>
      <c r="K102" s="246"/>
      <c r="L102" s="246"/>
      <c r="M102" s="247"/>
      <c r="N102" s="248">
        <f>SUM(N73:N101)</f>
        <v>5524993.9399999995</v>
      </c>
      <c r="O102" s="248">
        <f>SUM(O73:O101)</f>
        <v>5248493.9399999995</v>
      </c>
      <c r="P102" s="248">
        <f>SUM(P73:P101)</f>
        <v>672795.41</v>
      </c>
      <c r="Q102" s="248">
        <f>SUM(Q73:Q101)</f>
        <v>1425003.0099999998</v>
      </c>
      <c r="R102" s="248">
        <f>SUM(R73:R101)</f>
        <v>1841664.646666667</v>
      </c>
      <c r="S102" s="248">
        <f>SUM(S73:S101)</f>
        <v>1749497.9800000004</v>
      </c>
      <c r="T102" s="248">
        <f>+P102+Q102</f>
        <v>2097798.42</v>
      </c>
      <c r="U102" s="189"/>
      <c r="V102" s="249"/>
    </row>
    <row r="103" spans="1:22" s="24" customFormat="1" ht="24.95" customHeight="1" x14ac:dyDescent="0.25">
      <c r="A103" s="21">
        <f>+A101+1</f>
        <v>90</v>
      </c>
      <c r="B103" s="40">
        <v>12100108</v>
      </c>
      <c r="C103" s="22" t="s">
        <v>170</v>
      </c>
      <c r="D103" s="22" t="s">
        <v>171</v>
      </c>
      <c r="E103" s="22" t="s">
        <v>27</v>
      </c>
      <c r="F103" s="22" t="s">
        <v>125</v>
      </c>
      <c r="G103" s="22" t="s">
        <v>27</v>
      </c>
      <c r="H103" s="22" t="s">
        <v>29</v>
      </c>
      <c r="I103" s="22" t="s">
        <v>70</v>
      </c>
      <c r="J103" s="22" t="s">
        <v>30</v>
      </c>
      <c r="K103" s="22" t="s">
        <v>133</v>
      </c>
      <c r="L103" s="22" t="s">
        <v>130</v>
      </c>
      <c r="M103" s="22"/>
      <c r="N103" s="51">
        <v>14100</v>
      </c>
      <c r="O103" s="51">
        <v>14100</v>
      </c>
      <c r="P103" s="51">
        <v>3725</v>
      </c>
      <c r="Q103" s="124">
        <f t="shared" si="16"/>
        <v>3400</v>
      </c>
      <c r="R103" s="46">
        <f t="shared" ref="R103:R110" si="19">+N103/3</f>
        <v>4700</v>
      </c>
      <c r="S103" s="23">
        <f t="shared" ref="S103:S110" si="20">+(O103/3)</f>
        <v>4700</v>
      </c>
      <c r="T103" s="115">
        <v>7125</v>
      </c>
      <c r="U103" s="181" t="s">
        <v>32</v>
      </c>
      <c r="V103" s="21">
        <v>8</v>
      </c>
    </row>
    <row r="104" spans="1:22" s="24" customFormat="1" ht="24.95" customHeight="1" x14ac:dyDescent="0.25">
      <c r="A104" s="21">
        <f>+A103+1</f>
        <v>91</v>
      </c>
      <c r="B104" s="40">
        <v>12100109</v>
      </c>
      <c r="C104" s="22" t="s">
        <v>170</v>
      </c>
      <c r="D104" s="22" t="s">
        <v>171</v>
      </c>
      <c r="E104" s="22" t="s">
        <v>27</v>
      </c>
      <c r="F104" s="22" t="s">
        <v>125</v>
      </c>
      <c r="G104" s="22" t="s">
        <v>27</v>
      </c>
      <c r="H104" s="22" t="s">
        <v>29</v>
      </c>
      <c r="I104" s="22" t="s">
        <v>58</v>
      </c>
      <c r="J104" s="22" t="s">
        <v>30</v>
      </c>
      <c r="K104" s="22" t="s">
        <v>133</v>
      </c>
      <c r="L104" s="22" t="s">
        <v>130</v>
      </c>
      <c r="M104" s="22"/>
      <c r="N104" s="51">
        <v>54300</v>
      </c>
      <c r="O104" s="51">
        <v>54300</v>
      </c>
      <c r="P104" s="51">
        <v>10800</v>
      </c>
      <c r="Q104" s="124">
        <f t="shared" si="16"/>
        <v>10400</v>
      </c>
      <c r="R104" s="46">
        <f t="shared" si="19"/>
        <v>18100</v>
      </c>
      <c r="S104" s="23">
        <f t="shared" si="20"/>
        <v>18100</v>
      </c>
      <c r="T104" s="115">
        <v>21200</v>
      </c>
      <c r="U104" s="182"/>
      <c r="V104" s="21">
        <v>13</v>
      </c>
    </row>
    <row r="105" spans="1:22" s="24" customFormat="1" ht="24.95" customHeight="1" x14ac:dyDescent="0.25">
      <c r="A105" s="21">
        <f t="shared" ref="A105:A110" si="21">+A104+1</f>
        <v>92</v>
      </c>
      <c r="B105" s="40">
        <v>12100110</v>
      </c>
      <c r="C105" s="22" t="s">
        <v>170</v>
      </c>
      <c r="D105" s="22" t="s">
        <v>171</v>
      </c>
      <c r="E105" s="22" t="s">
        <v>27</v>
      </c>
      <c r="F105" s="22" t="s">
        <v>125</v>
      </c>
      <c r="G105" s="22" t="s">
        <v>27</v>
      </c>
      <c r="H105" s="22" t="s">
        <v>29</v>
      </c>
      <c r="I105" s="22" t="s">
        <v>57</v>
      </c>
      <c r="J105" s="22" t="s">
        <v>30</v>
      </c>
      <c r="K105" s="22" t="s">
        <v>133</v>
      </c>
      <c r="L105" s="22" t="s">
        <v>130</v>
      </c>
      <c r="M105" s="22"/>
      <c r="N105" s="51">
        <v>29650</v>
      </c>
      <c r="O105" s="51">
        <v>29650</v>
      </c>
      <c r="P105" s="51">
        <v>0</v>
      </c>
      <c r="Q105" s="124">
        <f t="shared" si="16"/>
        <v>0</v>
      </c>
      <c r="R105" s="46">
        <f t="shared" si="19"/>
        <v>9883.3333333333339</v>
      </c>
      <c r="S105" s="23">
        <f t="shared" si="20"/>
        <v>9883.3333333333339</v>
      </c>
      <c r="T105" s="115">
        <v>0</v>
      </c>
      <c r="U105" s="182"/>
      <c r="V105" s="21">
        <v>16</v>
      </c>
    </row>
    <row r="106" spans="1:22" s="24" customFormat="1" ht="24.95" customHeight="1" x14ac:dyDescent="0.25">
      <c r="A106" s="21">
        <f t="shared" si="21"/>
        <v>93</v>
      </c>
      <c r="B106" s="40">
        <v>12100111</v>
      </c>
      <c r="C106" s="22" t="s">
        <v>170</v>
      </c>
      <c r="D106" s="22" t="s">
        <v>171</v>
      </c>
      <c r="E106" s="22" t="s">
        <v>27</v>
      </c>
      <c r="F106" s="22" t="s">
        <v>125</v>
      </c>
      <c r="G106" s="22" t="s">
        <v>27</v>
      </c>
      <c r="H106" s="22" t="s">
        <v>29</v>
      </c>
      <c r="I106" s="22" t="s">
        <v>68</v>
      </c>
      <c r="J106" s="22" t="s">
        <v>30</v>
      </c>
      <c r="K106" s="22" t="s">
        <v>133</v>
      </c>
      <c r="L106" s="22" t="s">
        <v>130</v>
      </c>
      <c r="M106" s="22"/>
      <c r="N106" s="51">
        <v>37963.86</v>
      </c>
      <c r="O106" s="51">
        <v>37963.86</v>
      </c>
      <c r="P106" s="51">
        <v>0</v>
      </c>
      <c r="Q106" s="124">
        <f t="shared" si="16"/>
        <v>0</v>
      </c>
      <c r="R106" s="46">
        <f t="shared" si="19"/>
        <v>12654.62</v>
      </c>
      <c r="S106" s="23">
        <f t="shared" si="20"/>
        <v>12654.62</v>
      </c>
      <c r="T106" s="115">
        <v>0</v>
      </c>
      <c r="U106" s="182"/>
      <c r="V106" s="21">
        <v>23</v>
      </c>
    </row>
    <row r="107" spans="1:22" s="24" customFormat="1" ht="24.95" customHeight="1" x14ac:dyDescent="0.25">
      <c r="A107" s="21">
        <f t="shared" si="21"/>
        <v>94</v>
      </c>
      <c r="B107" s="40">
        <v>12100112</v>
      </c>
      <c r="C107" s="22" t="s">
        <v>170</v>
      </c>
      <c r="D107" s="22" t="s">
        <v>171</v>
      </c>
      <c r="E107" s="22" t="s">
        <v>27</v>
      </c>
      <c r="F107" s="22" t="s">
        <v>125</v>
      </c>
      <c r="G107" s="22" t="s">
        <v>27</v>
      </c>
      <c r="H107" s="22" t="s">
        <v>29</v>
      </c>
      <c r="I107" s="22" t="s">
        <v>74</v>
      </c>
      <c r="J107" s="22" t="s">
        <v>30</v>
      </c>
      <c r="K107" s="22" t="s">
        <v>133</v>
      </c>
      <c r="L107" s="22" t="s">
        <v>130</v>
      </c>
      <c r="M107" s="22"/>
      <c r="N107" s="51">
        <v>29650</v>
      </c>
      <c r="O107" s="51">
        <v>29650</v>
      </c>
      <c r="P107" s="51">
        <v>0</v>
      </c>
      <c r="Q107" s="124">
        <f t="shared" si="16"/>
        <v>0</v>
      </c>
      <c r="R107" s="46">
        <f t="shared" si="19"/>
        <v>9883.3333333333339</v>
      </c>
      <c r="S107" s="23">
        <f t="shared" si="20"/>
        <v>9883.3333333333339</v>
      </c>
      <c r="T107" s="115">
        <v>0</v>
      </c>
      <c r="U107" s="182"/>
      <c r="V107" s="21">
        <v>24</v>
      </c>
    </row>
    <row r="108" spans="1:22" s="24" customFormat="1" ht="24.95" customHeight="1" x14ac:dyDescent="0.25">
      <c r="A108" s="21">
        <f t="shared" si="21"/>
        <v>95</v>
      </c>
      <c r="B108" s="40">
        <v>12100113</v>
      </c>
      <c r="C108" s="22" t="s">
        <v>170</v>
      </c>
      <c r="D108" s="22" t="s">
        <v>171</v>
      </c>
      <c r="E108" s="22" t="s">
        <v>27</v>
      </c>
      <c r="F108" s="22" t="s">
        <v>125</v>
      </c>
      <c r="G108" s="22" t="s">
        <v>27</v>
      </c>
      <c r="H108" s="22" t="s">
        <v>29</v>
      </c>
      <c r="I108" s="22" t="s">
        <v>72</v>
      </c>
      <c r="J108" s="22" t="s">
        <v>30</v>
      </c>
      <c r="K108" s="22" t="s">
        <v>133</v>
      </c>
      <c r="L108" s="22" t="s">
        <v>130</v>
      </c>
      <c r="M108" s="22"/>
      <c r="N108" s="51">
        <v>2500</v>
      </c>
      <c r="O108" s="51">
        <v>2500</v>
      </c>
      <c r="P108" s="51">
        <v>0</v>
      </c>
      <c r="Q108" s="124">
        <f t="shared" si="16"/>
        <v>0</v>
      </c>
      <c r="R108" s="46">
        <f t="shared" si="19"/>
        <v>833.33333333333337</v>
      </c>
      <c r="S108" s="23">
        <f t="shared" si="20"/>
        <v>833.33333333333337</v>
      </c>
      <c r="T108" s="115">
        <v>0</v>
      </c>
      <c r="U108" s="182"/>
      <c r="V108" s="21">
        <v>27</v>
      </c>
    </row>
    <row r="109" spans="1:22" s="24" customFormat="1" ht="24.95" customHeight="1" x14ac:dyDescent="0.25">
      <c r="A109" s="21">
        <f t="shared" si="21"/>
        <v>96</v>
      </c>
      <c r="B109" s="40">
        <v>12100114</v>
      </c>
      <c r="C109" s="22" t="s">
        <v>170</v>
      </c>
      <c r="D109" s="22" t="s">
        <v>171</v>
      </c>
      <c r="E109" s="22" t="s">
        <v>27</v>
      </c>
      <c r="F109" s="22" t="s">
        <v>125</v>
      </c>
      <c r="G109" s="22" t="s">
        <v>27</v>
      </c>
      <c r="H109" s="22" t="s">
        <v>29</v>
      </c>
      <c r="I109" s="22" t="s">
        <v>73</v>
      </c>
      <c r="J109" s="22" t="s">
        <v>30</v>
      </c>
      <c r="K109" s="22" t="s">
        <v>133</v>
      </c>
      <c r="L109" s="22" t="s">
        <v>130</v>
      </c>
      <c r="M109" s="22"/>
      <c r="N109" s="51">
        <v>35580</v>
      </c>
      <c r="O109" s="51">
        <v>35580</v>
      </c>
      <c r="P109" s="51">
        <v>0</v>
      </c>
      <c r="Q109" s="124">
        <f t="shared" si="16"/>
        <v>0</v>
      </c>
      <c r="R109" s="46">
        <f t="shared" si="19"/>
        <v>11860</v>
      </c>
      <c r="S109" s="23">
        <f t="shared" si="20"/>
        <v>11860</v>
      </c>
      <c r="T109" s="115">
        <v>0</v>
      </c>
      <c r="U109" s="182"/>
      <c r="V109" s="21">
        <v>33</v>
      </c>
    </row>
    <row r="110" spans="1:22" s="24" customFormat="1" ht="24.95" customHeight="1" x14ac:dyDescent="0.25">
      <c r="A110" s="21">
        <f t="shared" si="21"/>
        <v>97</v>
      </c>
      <c r="B110" s="40">
        <v>12100115</v>
      </c>
      <c r="C110" s="22" t="s">
        <v>170</v>
      </c>
      <c r="D110" s="22" t="s">
        <v>171</v>
      </c>
      <c r="E110" s="22" t="s">
        <v>27</v>
      </c>
      <c r="F110" s="22" t="s">
        <v>125</v>
      </c>
      <c r="G110" s="22" t="s">
        <v>27</v>
      </c>
      <c r="H110" s="22" t="s">
        <v>29</v>
      </c>
      <c r="I110" s="22" t="s">
        <v>76</v>
      </c>
      <c r="J110" s="22" t="s">
        <v>30</v>
      </c>
      <c r="K110" s="22" t="s">
        <v>133</v>
      </c>
      <c r="L110" s="22" t="s">
        <v>130</v>
      </c>
      <c r="M110" s="22"/>
      <c r="N110" s="51">
        <v>355800</v>
      </c>
      <c r="O110" s="51">
        <v>355800</v>
      </c>
      <c r="P110" s="51">
        <v>88625</v>
      </c>
      <c r="Q110" s="124">
        <f t="shared" si="16"/>
        <v>85300</v>
      </c>
      <c r="R110" s="46">
        <f t="shared" si="19"/>
        <v>118600</v>
      </c>
      <c r="S110" s="23">
        <f t="shared" si="20"/>
        <v>118600</v>
      </c>
      <c r="T110" s="115">
        <v>173925</v>
      </c>
      <c r="U110" s="182"/>
      <c r="V110" s="21">
        <v>38</v>
      </c>
    </row>
    <row r="111" spans="1:22" s="7" customFormat="1" ht="50.1" customHeight="1" x14ac:dyDescent="0.25">
      <c r="A111" s="250" t="s">
        <v>82</v>
      </c>
      <c r="B111" s="250"/>
      <c r="C111" s="250"/>
      <c r="D111" s="250"/>
      <c r="E111" s="250"/>
      <c r="F111" s="250"/>
      <c r="G111" s="250"/>
      <c r="H111" s="250"/>
      <c r="I111" s="250"/>
      <c r="J111" s="250"/>
      <c r="K111" s="250"/>
      <c r="L111" s="250"/>
      <c r="M111" s="251"/>
      <c r="N111" s="252">
        <f>SUM(N103:N110)</f>
        <v>559543.86</v>
      </c>
      <c r="O111" s="252">
        <f>SUM(O103:O110)</f>
        <v>559543.86</v>
      </c>
      <c r="P111" s="252">
        <f>SUM(P103:P110)</f>
        <v>103150</v>
      </c>
      <c r="Q111" s="252">
        <f>SUM(Q103:Q110)</f>
        <v>99100</v>
      </c>
      <c r="R111" s="252">
        <f>SUM(R103:R110)</f>
        <v>186514.62</v>
      </c>
      <c r="S111" s="252">
        <f>SUM(S103:S110)</f>
        <v>186514.62</v>
      </c>
      <c r="T111" s="252">
        <f>+P111+Q111</f>
        <v>202250</v>
      </c>
      <c r="U111" s="183"/>
    </row>
    <row r="112" spans="1:22" s="24" customFormat="1" ht="24.95" customHeight="1" x14ac:dyDescent="0.25">
      <c r="A112" s="21">
        <f>+A110+1</f>
        <v>98</v>
      </c>
      <c r="B112" s="40">
        <v>12100108</v>
      </c>
      <c r="C112" s="22" t="s">
        <v>142</v>
      </c>
      <c r="D112" s="22" t="s">
        <v>172</v>
      </c>
      <c r="E112" s="22" t="s">
        <v>28</v>
      </c>
      <c r="F112" s="22" t="s">
        <v>28</v>
      </c>
      <c r="G112" s="22" t="s">
        <v>27</v>
      </c>
      <c r="H112" s="22" t="s">
        <v>29</v>
      </c>
      <c r="I112" s="22" t="s">
        <v>75</v>
      </c>
      <c r="J112" s="22" t="s">
        <v>30</v>
      </c>
      <c r="K112" s="22" t="s">
        <v>33</v>
      </c>
      <c r="L112" s="22" t="s">
        <v>31</v>
      </c>
      <c r="M112" s="22"/>
      <c r="N112" s="51">
        <v>25000</v>
      </c>
      <c r="O112" s="51">
        <v>25000</v>
      </c>
      <c r="P112" s="51">
        <v>0</v>
      </c>
      <c r="Q112" s="124">
        <f t="shared" si="16"/>
        <v>0</v>
      </c>
      <c r="R112" s="46">
        <f t="shared" ref="R112:R142" si="22">+N112/3</f>
        <v>8333.3333333333339</v>
      </c>
      <c r="S112" s="23">
        <f t="shared" ref="S112:S142" si="23">+(O112/3)</f>
        <v>8333.3333333333339</v>
      </c>
      <c r="T112" s="115">
        <v>0</v>
      </c>
      <c r="U112" s="217" t="s">
        <v>141</v>
      </c>
      <c r="V112" s="21">
        <v>1</v>
      </c>
    </row>
    <row r="113" spans="1:22" s="24" customFormat="1" ht="24.95" customHeight="1" x14ac:dyDescent="0.25">
      <c r="A113" s="21">
        <f>+A112+1</f>
        <v>99</v>
      </c>
      <c r="B113" s="40">
        <v>12100108</v>
      </c>
      <c r="C113" s="22" t="s">
        <v>142</v>
      </c>
      <c r="D113" s="22" t="s">
        <v>143</v>
      </c>
      <c r="E113" s="22" t="s">
        <v>28</v>
      </c>
      <c r="F113" s="22" t="s">
        <v>28</v>
      </c>
      <c r="G113" s="22" t="s">
        <v>27</v>
      </c>
      <c r="H113" s="22" t="s">
        <v>29</v>
      </c>
      <c r="I113" s="22" t="s">
        <v>69</v>
      </c>
      <c r="J113" s="22" t="s">
        <v>30</v>
      </c>
      <c r="K113" s="22" t="s">
        <v>33</v>
      </c>
      <c r="L113" s="22" t="s">
        <v>31</v>
      </c>
      <c r="M113" s="22"/>
      <c r="N113" s="51">
        <v>15000</v>
      </c>
      <c r="O113" s="51">
        <v>15000</v>
      </c>
      <c r="P113" s="51">
        <v>0</v>
      </c>
      <c r="Q113" s="124">
        <f t="shared" si="16"/>
        <v>0</v>
      </c>
      <c r="R113" s="46">
        <f t="shared" si="22"/>
        <v>5000</v>
      </c>
      <c r="S113" s="23">
        <f t="shared" si="23"/>
        <v>5000</v>
      </c>
      <c r="T113" s="115">
        <v>0</v>
      </c>
      <c r="U113" s="218"/>
      <c r="V113" s="21">
        <v>2</v>
      </c>
    </row>
    <row r="114" spans="1:22" s="24" customFormat="1" ht="24.95" customHeight="1" x14ac:dyDescent="0.25">
      <c r="A114" s="21">
        <f t="shared" ref="A114:A153" si="24">+A113+1</f>
        <v>100</v>
      </c>
      <c r="B114" s="40">
        <v>12100108</v>
      </c>
      <c r="C114" s="22" t="s">
        <v>142</v>
      </c>
      <c r="D114" s="22" t="s">
        <v>143</v>
      </c>
      <c r="E114" s="22" t="s">
        <v>28</v>
      </c>
      <c r="F114" s="22" t="s">
        <v>28</v>
      </c>
      <c r="G114" s="22" t="s">
        <v>27</v>
      </c>
      <c r="H114" s="22" t="s">
        <v>29</v>
      </c>
      <c r="I114" s="22" t="s">
        <v>77</v>
      </c>
      <c r="J114" s="22" t="s">
        <v>30</v>
      </c>
      <c r="K114" s="22" t="s">
        <v>33</v>
      </c>
      <c r="L114" s="22" t="s">
        <v>31</v>
      </c>
      <c r="M114" s="22"/>
      <c r="N114" s="51">
        <v>48000</v>
      </c>
      <c r="O114" s="51">
        <v>48000</v>
      </c>
      <c r="P114" s="51">
        <v>16246.2</v>
      </c>
      <c r="Q114" s="124">
        <f t="shared" si="16"/>
        <v>16332.93</v>
      </c>
      <c r="R114" s="46">
        <f t="shared" si="22"/>
        <v>16000</v>
      </c>
      <c r="S114" s="23">
        <f t="shared" si="23"/>
        <v>16000</v>
      </c>
      <c r="T114" s="115">
        <v>32579.13</v>
      </c>
      <c r="U114" s="218"/>
      <c r="V114" s="21">
        <v>6</v>
      </c>
    </row>
    <row r="115" spans="1:22" s="24" customFormat="1" ht="24.95" customHeight="1" x14ac:dyDescent="0.25">
      <c r="A115" s="21">
        <f t="shared" si="24"/>
        <v>101</v>
      </c>
      <c r="B115" s="40">
        <v>12100108</v>
      </c>
      <c r="C115" s="22" t="s">
        <v>142</v>
      </c>
      <c r="D115" s="22" t="s">
        <v>143</v>
      </c>
      <c r="E115" s="22" t="s">
        <v>28</v>
      </c>
      <c r="F115" s="22" t="s">
        <v>28</v>
      </c>
      <c r="G115" s="22" t="s">
        <v>27</v>
      </c>
      <c r="H115" s="22" t="s">
        <v>29</v>
      </c>
      <c r="I115" s="22" t="s">
        <v>72</v>
      </c>
      <c r="J115" s="22" t="s">
        <v>30</v>
      </c>
      <c r="K115" s="22" t="s">
        <v>33</v>
      </c>
      <c r="L115" s="22" t="s">
        <v>31</v>
      </c>
      <c r="M115" s="22"/>
      <c r="N115" s="51">
        <v>15500</v>
      </c>
      <c r="O115" s="51">
        <v>15500</v>
      </c>
      <c r="P115" s="51">
        <v>0</v>
      </c>
      <c r="Q115" s="124">
        <f t="shared" si="16"/>
        <v>1000</v>
      </c>
      <c r="R115" s="46">
        <f t="shared" si="22"/>
        <v>5166.666666666667</v>
      </c>
      <c r="S115" s="23">
        <f t="shared" si="23"/>
        <v>5166.666666666667</v>
      </c>
      <c r="T115" s="115">
        <v>1000</v>
      </c>
      <c r="U115" s="218"/>
      <c r="V115" s="21">
        <v>9</v>
      </c>
    </row>
    <row r="116" spans="1:22" s="24" customFormat="1" ht="24.95" customHeight="1" x14ac:dyDescent="0.25">
      <c r="A116" s="21">
        <f t="shared" si="24"/>
        <v>102</v>
      </c>
      <c r="B116" s="40">
        <v>12100108</v>
      </c>
      <c r="C116" s="22" t="s">
        <v>142</v>
      </c>
      <c r="D116" s="22" t="s">
        <v>143</v>
      </c>
      <c r="E116" s="22" t="s">
        <v>28</v>
      </c>
      <c r="F116" s="22" t="s">
        <v>28</v>
      </c>
      <c r="G116" s="22" t="s">
        <v>27</v>
      </c>
      <c r="H116" s="22" t="s">
        <v>29</v>
      </c>
      <c r="I116" s="22" t="s">
        <v>162</v>
      </c>
      <c r="J116" s="22" t="s">
        <v>30</v>
      </c>
      <c r="K116" s="22" t="s">
        <v>33</v>
      </c>
      <c r="L116" s="22" t="s">
        <v>31</v>
      </c>
      <c r="M116" s="22"/>
      <c r="N116" s="51">
        <v>38400</v>
      </c>
      <c r="O116" s="51">
        <v>38400</v>
      </c>
      <c r="P116" s="51">
        <v>2200</v>
      </c>
      <c r="Q116" s="124">
        <f t="shared" si="16"/>
        <v>3300</v>
      </c>
      <c r="R116" s="46">
        <f t="shared" si="22"/>
        <v>12800</v>
      </c>
      <c r="S116" s="23">
        <f t="shared" si="23"/>
        <v>12800</v>
      </c>
      <c r="T116" s="115">
        <v>5500</v>
      </c>
      <c r="U116" s="218"/>
      <c r="V116" s="21">
        <v>11</v>
      </c>
    </row>
    <row r="117" spans="1:22" s="24" customFormat="1" ht="24.95" customHeight="1" x14ac:dyDescent="0.25">
      <c r="A117" s="21">
        <f t="shared" si="24"/>
        <v>103</v>
      </c>
      <c r="B117" s="40">
        <v>12100108</v>
      </c>
      <c r="C117" s="22" t="s">
        <v>142</v>
      </c>
      <c r="D117" s="22" t="s">
        <v>143</v>
      </c>
      <c r="E117" s="22" t="s">
        <v>28</v>
      </c>
      <c r="F117" s="22" t="s">
        <v>28</v>
      </c>
      <c r="G117" s="22" t="s">
        <v>27</v>
      </c>
      <c r="H117" s="22" t="s">
        <v>29</v>
      </c>
      <c r="I117" s="22" t="s">
        <v>57</v>
      </c>
      <c r="J117" s="22" t="s">
        <v>30</v>
      </c>
      <c r="K117" s="22" t="s">
        <v>33</v>
      </c>
      <c r="L117" s="22" t="s">
        <v>31</v>
      </c>
      <c r="M117" s="22"/>
      <c r="N117" s="51">
        <v>140490</v>
      </c>
      <c r="O117" s="51">
        <v>142490</v>
      </c>
      <c r="P117" s="51">
        <v>0</v>
      </c>
      <c r="Q117" s="124">
        <f t="shared" si="16"/>
        <v>6205.75</v>
      </c>
      <c r="R117" s="46">
        <f t="shared" si="22"/>
        <v>46830</v>
      </c>
      <c r="S117" s="23">
        <f t="shared" si="23"/>
        <v>47496.666666666664</v>
      </c>
      <c r="T117" s="115">
        <v>6205.75</v>
      </c>
      <c r="U117" s="218"/>
      <c r="V117" s="21">
        <v>15</v>
      </c>
    </row>
    <row r="118" spans="1:22" s="24" customFormat="1" ht="24.95" customHeight="1" x14ac:dyDescent="0.25">
      <c r="A118" s="21">
        <f t="shared" si="24"/>
        <v>104</v>
      </c>
      <c r="B118" s="40">
        <v>12100108</v>
      </c>
      <c r="C118" s="22" t="s">
        <v>142</v>
      </c>
      <c r="D118" s="22" t="s">
        <v>143</v>
      </c>
      <c r="E118" s="22" t="s">
        <v>28</v>
      </c>
      <c r="F118" s="22" t="s">
        <v>28</v>
      </c>
      <c r="G118" s="22" t="s">
        <v>27</v>
      </c>
      <c r="H118" s="22" t="s">
        <v>29</v>
      </c>
      <c r="I118" s="22" t="s">
        <v>96</v>
      </c>
      <c r="J118" s="22" t="s">
        <v>30</v>
      </c>
      <c r="K118" s="22" t="s">
        <v>33</v>
      </c>
      <c r="L118" s="22" t="s">
        <v>31</v>
      </c>
      <c r="M118" s="22"/>
      <c r="N118" s="51">
        <v>18000</v>
      </c>
      <c r="O118" s="51">
        <v>18000</v>
      </c>
      <c r="P118" s="51">
        <v>0</v>
      </c>
      <c r="Q118" s="124">
        <f t="shared" si="16"/>
        <v>0</v>
      </c>
      <c r="R118" s="46">
        <f t="shared" si="22"/>
        <v>6000</v>
      </c>
      <c r="S118" s="23">
        <f t="shared" si="23"/>
        <v>6000</v>
      </c>
      <c r="T118" s="115">
        <v>0</v>
      </c>
      <c r="U118" s="218"/>
      <c r="V118" s="21">
        <v>19</v>
      </c>
    </row>
    <row r="119" spans="1:22" s="24" customFormat="1" ht="24.95" customHeight="1" x14ac:dyDescent="0.25">
      <c r="A119" s="21">
        <f t="shared" si="24"/>
        <v>105</v>
      </c>
      <c r="B119" s="40">
        <v>12100108</v>
      </c>
      <c r="C119" s="22" t="s">
        <v>142</v>
      </c>
      <c r="D119" s="22" t="s">
        <v>143</v>
      </c>
      <c r="E119" s="22" t="s">
        <v>28</v>
      </c>
      <c r="F119" s="22" t="s">
        <v>28</v>
      </c>
      <c r="G119" s="22" t="s">
        <v>27</v>
      </c>
      <c r="H119" s="22" t="s">
        <v>29</v>
      </c>
      <c r="I119" s="22" t="s">
        <v>63</v>
      </c>
      <c r="J119" s="22" t="s">
        <v>30</v>
      </c>
      <c r="K119" s="22" t="s">
        <v>33</v>
      </c>
      <c r="L119" s="22" t="s">
        <v>31</v>
      </c>
      <c r="M119" s="22"/>
      <c r="N119" s="51">
        <v>50000</v>
      </c>
      <c r="O119" s="51">
        <v>50000</v>
      </c>
      <c r="P119" s="51">
        <v>0</v>
      </c>
      <c r="Q119" s="124">
        <f t="shared" si="16"/>
        <v>0</v>
      </c>
      <c r="R119" s="46">
        <f t="shared" si="22"/>
        <v>16666.666666666668</v>
      </c>
      <c r="S119" s="23">
        <f t="shared" si="23"/>
        <v>16666.666666666668</v>
      </c>
      <c r="T119" s="115">
        <v>0</v>
      </c>
      <c r="U119" s="218"/>
      <c r="V119" s="21">
        <v>32</v>
      </c>
    </row>
    <row r="120" spans="1:22" s="24" customFormat="1" ht="24.95" customHeight="1" x14ac:dyDescent="0.25">
      <c r="A120" s="21">
        <f t="shared" si="24"/>
        <v>106</v>
      </c>
      <c r="B120" s="40">
        <v>12100108</v>
      </c>
      <c r="C120" s="22" t="s">
        <v>142</v>
      </c>
      <c r="D120" s="22" t="s">
        <v>143</v>
      </c>
      <c r="E120" s="22" t="s">
        <v>28</v>
      </c>
      <c r="F120" s="22" t="s">
        <v>28</v>
      </c>
      <c r="G120" s="22" t="s">
        <v>27</v>
      </c>
      <c r="H120" s="22" t="s">
        <v>29</v>
      </c>
      <c r="I120" s="22" t="s">
        <v>88</v>
      </c>
      <c r="J120" s="22" t="s">
        <v>30</v>
      </c>
      <c r="K120" s="22" t="s">
        <v>33</v>
      </c>
      <c r="L120" s="22" t="s">
        <v>31</v>
      </c>
      <c r="M120" s="22"/>
      <c r="N120" s="51">
        <v>16800</v>
      </c>
      <c r="O120" s="51">
        <v>16800</v>
      </c>
      <c r="P120" s="51">
        <v>0</v>
      </c>
      <c r="Q120" s="124">
        <f t="shared" si="16"/>
        <v>0</v>
      </c>
      <c r="R120" s="46">
        <f t="shared" si="22"/>
        <v>5600</v>
      </c>
      <c r="S120" s="23">
        <f t="shared" si="23"/>
        <v>5600</v>
      </c>
      <c r="T120" s="115">
        <v>0</v>
      </c>
      <c r="U120" s="218"/>
      <c r="V120" s="21">
        <v>37</v>
      </c>
    </row>
    <row r="121" spans="1:22" s="24" customFormat="1" ht="24.95" customHeight="1" x14ac:dyDescent="0.25">
      <c r="A121" s="21">
        <f t="shared" si="24"/>
        <v>107</v>
      </c>
      <c r="B121" s="40">
        <v>12100108</v>
      </c>
      <c r="C121" s="22" t="s">
        <v>142</v>
      </c>
      <c r="D121" s="22" t="s">
        <v>143</v>
      </c>
      <c r="E121" s="22" t="s">
        <v>28</v>
      </c>
      <c r="F121" s="22" t="s">
        <v>28</v>
      </c>
      <c r="G121" s="22" t="s">
        <v>27</v>
      </c>
      <c r="H121" s="22" t="s">
        <v>29</v>
      </c>
      <c r="I121" s="22" t="s">
        <v>59</v>
      </c>
      <c r="J121" s="22" t="s">
        <v>30</v>
      </c>
      <c r="K121" s="22" t="s">
        <v>33</v>
      </c>
      <c r="L121" s="22" t="s">
        <v>31</v>
      </c>
      <c r="M121" s="22"/>
      <c r="N121" s="51">
        <v>65000</v>
      </c>
      <c r="O121" s="51">
        <v>65000</v>
      </c>
      <c r="P121" s="51">
        <v>0</v>
      </c>
      <c r="Q121" s="124">
        <f t="shared" si="16"/>
        <v>0</v>
      </c>
      <c r="R121" s="46">
        <f t="shared" si="22"/>
        <v>21666.666666666668</v>
      </c>
      <c r="S121" s="23">
        <f t="shared" si="23"/>
        <v>21666.666666666668</v>
      </c>
      <c r="T121" s="115">
        <v>0</v>
      </c>
      <c r="U121" s="218"/>
      <c r="V121" s="21">
        <v>39</v>
      </c>
    </row>
    <row r="122" spans="1:22" s="24" customFormat="1" ht="24.95" customHeight="1" x14ac:dyDescent="0.25">
      <c r="A122" s="21">
        <f t="shared" si="24"/>
        <v>108</v>
      </c>
      <c r="B122" s="40">
        <v>12100108</v>
      </c>
      <c r="C122" s="22" t="s">
        <v>142</v>
      </c>
      <c r="D122" s="22" t="s">
        <v>143</v>
      </c>
      <c r="E122" s="22" t="s">
        <v>28</v>
      </c>
      <c r="F122" s="22" t="s">
        <v>28</v>
      </c>
      <c r="G122" s="22" t="s">
        <v>27</v>
      </c>
      <c r="H122" s="22" t="s">
        <v>29</v>
      </c>
      <c r="I122" s="22" t="s">
        <v>103</v>
      </c>
      <c r="J122" s="22" t="s">
        <v>30</v>
      </c>
      <c r="K122" s="22" t="s">
        <v>33</v>
      </c>
      <c r="L122" s="22" t="s">
        <v>31</v>
      </c>
      <c r="M122" s="22"/>
      <c r="N122" s="51">
        <v>20000</v>
      </c>
      <c r="O122" s="51">
        <v>20000</v>
      </c>
      <c r="P122" s="51">
        <v>0</v>
      </c>
      <c r="Q122" s="124">
        <f t="shared" si="16"/>
        <v>0</v>
      </c>
      <c r="R122" s="46">
        <f t="shared" si="22"/>
        <v>6666.666666666667</v>
      </c>
      <c r="S122" s="23">
        <f t="shared" si="23"/>
        <v>6666.666666666667</v>
      </c>
      <c r="T122" s="115">
        <v>0</v>
      </c>
      <c r="U122" s="218"/>
      <c r="V122" s="21">
        <v>46</v>
      </c>
    </row>
    <row r="123" spans="1:22" s="24" customFormat="1" ht="24.95" customHeight="1" x14ac:dyDescent="0.25">
      <c r="A123" s="21">
        <f t="shared" si="24"/>
        <v>109</v>
      </c>
      <c r="B123" s="40">
        <v>12100108</v>
      </c>
      <c r="C123" s="22" t="s">
        <v>142</v>
      </c>
      <c r="D123" s="22" t="s">
        <v>143</v>
      </c>
      <c r="E123" s="22" t="s">
        <v>28</v>
      </c>
      <c r="F123" s="22" t="s">
        <v>28</v>
      </c>
      <c r="G123" s="22" t="s">
        <v>27</v>
      </c>
      <c r="H123" s="22" t="s">
        <v>29</v>
      </c>
      <c r="I123" s="22" t="s">
        <v>61</v>
      </c>
      <c r="J123" s="22" t="s">
        <v>30</v>
      </c>
      <c r="K123" s="22" t="s">
        <v>33</v>
      </c>
      <c r="L123" s="22" t="s">
        <v>31</v>
      </c>
      <c r="M123" s="22"/>
      <c r="N123" s="51">
        <v>311900</v>
      </c>
      <c r="O123" s="51">
        <v>311900</v>
      </c>
      <c r="P123" s="51">
        <v>53126.67</v>
      </c>
      <c r="Q123" s="124">
        <f t="shared" si="16"/>
        <v>147265.01</v>
      </c>
      <c r="R123" s="46">
        <f t="shared" si="22"/>
        <v>103966.66666666667</v>
      </c>
      <c r="S123" s="23">
        <f t="shared" si="23"/>
        <v>103966.66666666667</v>
      </c>
      <c r="T123" s="115">
        <v>200391.67999999999</v>
      </c>
      <c r="U123" s="218"/>
      <c r="V123" s="21">
        <v>57</v>
      </c>
    </row>
    <row r="124" spans="1:22" s="24" customFormat="1" ht="24.95" customHeight="1" x14ac:dyDescent="0.25">
      <c r="A124" s="21">
        <f t="shared" si="24"/>
        <v>110</v>
      </c>
      <c r="B124" s="40">
        <v>12100108</v>
      </c>
      <c r="C124" s="22" t="s">
        <v>142</v>
      </c>
      <c r="D124" s="22" t="s">
        <v>143</v>
      </c>
      <c r="E124" s="22" t="s">
        <v>28</v>
      </c>
      <c r="F124" s="22" t="s">
        <v>28</v>
      </c>
      <c r="G124" s="22" t="s">
        <v>27</v>
      </c>
      <c r="H124" s="22" t="s">
        <v>29</v>
      </c>
      <c r="I124" s="22" t="s">
        <v>56</v>
      </c>
      <c r="J124" s="22" t="s">
        <v>30</v>
      </c>
      <c r="K124" s="22" t="s">
        <v>33</v>
      </c>
      <c r="L124" s="22" t="s">
        <v>31</v>
      </c>
      <c r="M124" s="22"/>
      <c r="N124" s="51">
        <v>10000</v>
      </c>
      <c r="O124" s="51">
        <v>10000</v>
      </c>
      <c r="P124" s="51">
        <v>0</v>
      </c>
      <c r="Q124" s="124">
        <f t="shared" si="16"/>
        <v>0</v>
      </c>
      <c r="R124" s="46">
        <f t="shared" si="22"/>
        <v>3333.3333333333335</v>
      </c>
      <c r="S124" s="23">
        <f t="shared" si="23"/>
        <v>3333.3333333333335</v>
      </c>
      <c r="T124" s="115">
        <v>0</v>
      </c>
      <c r="U124" s="218"/>
      <c r="V124" s="21">
        <v>73</v>
      </c>
    </row>
    <row r="125" spans="1:22" s="24" customFormat="1" ht="24.95" customHeight="1" x14ac:dyDescent="0.25">
      <c r="A125" s="21">
        <f t="shared" si="24"/>
        <v>111</v>
      </c>
      <c r="B125" s="40">
        <v>12100108</v>
      </c>
      <c r="C125" s="22" t="s">
        <v>142</v>
      </c>
      <c r="D125" s="22" t="s">
        <v>143</v>
      </c>
      <c r="E125" s="22" t="s">
        <v>28</v>
      </c>
      <c r="F125" s="22" t="s">
        <v>28</v>
      </c>
      <c r="G125" s="22" t="s">
        <v>27</v>
      </c>
      <c r="H125" s="22" t="s">
        <v>29</v>
      </c>
      <c r="I125" s="22" t="s">
        <v>108</v>
      </c>
      <c r="J125" s="22" t="s">
        <v>30</v>
      </c>
      <c r="K125" s="22" t="s">
        <v>33</v>
      </c>
      <c r="L125" s="22" t="s">
        <v>31</v>
      </c>
      <c r="M125" s="22"/>
      <c r="N125" s="51">
        <v>4950</v>
      </c>
      <c r="O125" s="51">
        <v>4950</v>
      </c>
      <c r="P125" s="51">
        <v>0</v>
      </c>
      <c r="Q125" s="124">
        <f t="shared" si="16"/>
        <v>0</v>
      </c>
      <c r="R125" s="46">
        <f t="shared" si="22"/>
        <v>1650</v>
      </c>
      <c r="S125" s="23">
        <f t="shared" si="23"/>
        <v>1650</v>
      </c>
      <c r="T125" s="115">
        <v>0</v>
      </c>
      <c r="U125" s="218"/>
      <c r="V125" s="21">
        <v>74</v>
      </c>
    </row>
    <row r="126" spans="1:22" s="24" customFormat="1" ht="24.95" customHeight="1" x14ac:dyDescent="0.25">
      <c r="A126" s="21">
        <f t="shared" si="24"/>
        <v>112</v>
      </c>
      <c r="B126" s="40">
        <v>12100108</v>
      </c>
      <c r="C126" s="22" t="s">
        <v>142</v>
      </c>
      <c r="D126" s="22" t="s">
        <v>143</v>
      </c>
      <c r="E126" s="22" t="s">
        <v>28</v>
      </c>
      <c r="F126" s="22" t="s">
        <v>28</v>
      </c>
      <c r="G126" s="22" t="s">
        <v>27</v>
      </c>
      <c r="H126" s="22" t="s">
        <v>29</v>
      </c>
      <c r="I126" s="22" t="s">
        <v>202</v>
      </c>
      <c r="J126" s="22" t="s">
        <v>30</v>
      </c>
      <c r="K126" s="22" t="s">
        <v>33</v>
      </c>
      <c r="L126" s="22" t="s">
        <v>31</v>
      </c>
      <c r="M126" s="22"/>
      <c r="N126" s="51">
        <v>0</v>
      </c>
      <c r="O126" s="51">
        <v>3500</v>
      </c>
      <c r="P126" s="51">
        <v>0</v>
      </c>
      <c r="Q126" s="124">
        <f t="shared" si="16"/>
        <v>1620</v>
      </c>
      <c r="R126" s="46">
        <f t="shared" ref="R126:R127" si="25">+N126/3</f>
        <v>0</v>
      </c>
      <c r="S126" s="23">
        <f t="shared" ref="S126:S127" si="26">+(O126/3)</f>
        <v>1166.6666666666667</v>
      </c>
      <c r="T126" s="115">
        <v>1620</v>
      </c>
      <c r="U126" s="218"/>
      <c r="V126" s="21"/>
    </row>
    <row r="127" spans="1:22" s="24" customFormat="1" ht="24.95" customHeight="1" x14ac:dyDescent="0.25">
      <c r="A127" s="21">
        <f t="shared" si="24"/>
        <v>113</v>
      </c>
      <c r="B127" s="40">
        <v>12100108</v>
      </c>
      <c r="C127" s="22" t="s">
        <v>142</v>
      </c>
      <c r="D127" s="22" t="s">
        <v>143</v>
      </c>
      <c r="E127" s="22" t="s">
        <v>28</v>
      </c>
      <c r="F127" s="22" t="s">
        <v>28</v>
      </c>
      <c r="G127" s="22" t="s">
        <v>27</v>
      </c>
      <c r="H127" s="22" t="s">
        <v>29</v>
      </c>
      <c r="I127" s="22" t="s">
        <v>173</v>
      </c>
      <c r="J127" s="22" t="s">
        <v>30</v>
      </c>
      <c r="K127" s="22" t="s">
        <v>33</v>
      </c>
      <c r="L127" s="22" t="s">
        <v>31</v>
      </c>
      <c r="M127" s="22"/>
      <c r="N127" s="51">
        <v>28000</v>
      </c>
      <c r="O127" s="51">
        <v>28000</v>
      </c>
      <c r="P127" s="51">
        <v>0</v>
      </c>
      <c r="Q127" s="124">
        <f t="shared" si="16"/>
        <v>0</v>
      </c>
      <c r="R127" s="46">
        <f t="shared" si="25"/>
        <v>9333.3333333333339</v>
      </c>
      <c r="S127" s="23">
        <f t="shared" si="26"/>
        <v>9333.3333333333339</v>
      </c>
      <c r="T127" s="115">
        <v>0</v>
      </c>
      <c r="U127" s="218"/>
      <c r="V127" s="21">
        <v>77</v>
      </c>
    </row>
    <row r="128" spans="1:22" s="24" customFormat="1" ht="24.95" customHeight="1" x14ac:dyDescent="0.25">
      <c r="A128" s="21">
        <f t="shared" si="24"/>
        <v>114</v>
      </c>
      <c r="B128" s="40">
        <v>12100108</v>
      </c>
      <c r="C128" s="22" t="s">
        <v>142</v>
      </c>
      <c r="D128" s="22" t="s">
        <v>143</v>
      </c>
      <c r="E128" s="22" t="s">
        <v>28</v>
      </c>
      <c r="F128" s="22" t="s">
        <v>28</v>
      </c>
      <c r="G128" s="22" t="s">
        <v>27</v>
      </c>
      <c r="H128" s="22" t="s">
        <v>29</v>
      </c>
      <c r="I128" s="22" t="s">
        <v>122</v>
      </c>
      <c r="J128" s="22" t="s">
        <v>30</v>
      </c>
      <c r="K128" s="22" t="s">
        <v>33</v>
      </c>
      <c r="L128" s="22" t="s">
        <v>31</v>
      </c>
      <c r="M128" s="22"/>
      <c r="N128" s="51">
        <v>360</v>
      </c>
      <c r="O128" s="51">
        <v>360</v>
      </c>
      <c r="P128" s="51">
        <v>0</v>
      </c>
      <c r="Q128" s="124">
        <f t="shared" si="16"/>
        <v>0</v>
      </c>
      <c r="R128" s="46">
        <f t="shared" si="22"/>
        <v>120</v>
      </c>
      <c r="S128" s="23">
        <f t="shared" si="23"/>
        <v>120</v>
      </c>
      <c r="T128" s="115">
        <v>0</v>
      </c>
      <c r="U128" s="218"/>
      <c r="V128" s="21">
        <v>80</v>
      </c>
    </row>
    <row r="129" spans="1:22" s="24" customFormat="1" ht="24.95" customHeight="1" x14ac:dyDescent="0.25">
      <c r="A129" s="21">
        <f t="shared" si="24"/>
        <v>115</v>
      </c>
      <c r="B129" s="40">
        <v>12100108</v>
      </c>
      <c r="C129" s="22" t="s">
        <v>142</v>
      </c>
      <c r="D129" s="22" t="s">
        <v>143</v>
      </c>
      <c r="E129" s="22" t="s">
        <v>28</v>
      </c>
      <c r="F129" s="22" t="s">
        <v>28</v>
      </c>
      <c r="G129" s="22" t="s">
        <v>27</v>
      </c>
      <c r="H129" s="22" t="s">
        <v>29</v>
      </c>
      <c r="I129" s="22" t="s">
        <v>66</v>
      </c>
      <c r="J129" s="22" t="s">
        <v>30</v>
      </c>
      <c r="K129" s="22" t="s">
        <v>33</v>
      </c>
      <c r="L129" s="22" t="s">
        <v>31</v>
      </c>
      <c r="M129" s="22"/>
      <c r="N129" s="51">
        <v>27000</v>
      </c>
      <c r="O129" s="51">
        <v>27000</v>
      </c>
      <c r="P129" s="51">
        <v>4450</v>
      </c>
      <c r="Q129" s="124">
        <f t="shared" si="16"/>
        <v>11050</v>
      </c>
      <c r="R129" s="46">
        <f t="shared" si="22"/>
        <v>9000</v>
      </c>
      <c r="S129" s="23">
        <f t="shared" si="23"/>
        <v>9000</v>
      </c>
      <c r="T129" s="115">
        <v>15500</v>
      </c>
      <c r="U129" s="218"/>
      <c r="V129" s="21">
        <v>86</v>
      </c>
    </row>
    <row r="130" spans="1:22" s="24" customFormat="1" ht="24.95" customHeight="1" x14ac:dyDescent="0.25">
      <c r="A130" s="21">
        <f t="shared" si="24"/>
        <v>116</v>
      </c>
      <c r="B130" s="40">
        <v>12100108</v>
      </c>
      <c r="C130" s="22" t="s">
        <v>142</v>
      </c>
      <c r="D130" s="22" t="s">
        <v>143</v>
      </c>
      <c r="E130" s="22" t="s">
        <v>28</v>
      </c>
      <c r="F130" s="22" t="s">
        <v>28</v>
      </c>
      <c r="G130" s="22" t="s">
        <v>27</v>
      </c>
      <c r="H130" s="22" t="s">
        <v>29</v>
      </c>
      <c r="I130" s="22" t="s">
        <v>68</v>
      </c>
      <c r="J130" s="22" t="s">
        <v>30</v>
      </c>
      <c r="K130" s="22" t="s">
        <v>33</v>
      </c>
      <c r="L130" s="22" t="s">
        <v>31</v>
      </c>
      <c r="M130" s="22"/>
      <c r="N130" s="51">
        <v>179883.4</v>
      </c>
      <c r="O130" s="51">
        <v>177883.4</v>
      </c>
      <c r="P130" s="51">
        <v>0</v>
      </c>
      <c r="Q130" s="124">
        <f t="shared" si="16"/>
        <v>0</v>
      </c>
      <c r="R130" s="46">
        <f t="shared" si="22"/>
        <v>59961.133333333331</v>
      </c>
      <c r="S130" s="23">
        <f t="shared" si="23"/>
        <v>59294.466666666667</v>
      </c>
      <c r="T130" s="115">
        <v>0</v>
      </c>
      <c r="U130" s="218"/>
      <c r="V130" s="21">
        <v>91</v>
      </c>
    </row>
    <row r="131" spans="1:22" s="24" customFormat="1" ht="24.95" customHeight="1" x14ac:dyDescent="0.25">
      <c r="A131" s="21">
        <f t="shared" si="24"/>
        <v>117</v>
      </c>
      <c r="B131" s="40">
        <v>12100108</v>
      </c>
      <c r="C131" s="22" t="s">
        <v>142</v>
      </c>
      <c r="D131" s="22" t="s">
        <v>143</v>
      </c>
      <c r="E131" s="22" t="s">
        <v>28</v>
      </c>
      <c r="F131" s="22" t="s">
        <v>28</v>
      </c>
      <c r="G131" s="22" t="s">
        <v>27</v>
      </c>
      <c r="H131" s="22" t="s">
        <v>29</v>
      </c>
      <c r="I131" s="22" t="s">
        <v>79</v>
      </c>
      <c r="J131" s="22" t="s">
        <v>30</v>
      </c>
      <c r="K131" s="22" t="s">
        <v>33</v>
      </c>
      <c r="L131" s="22" t="s">
        <v>31</v>
      </c>
      <c r="M131" s="22"/>
      <c r="N131" s="51">
        <v>509466.75</v>
      </c>
      <c r="O131" s="51">
        <v>442466.75</v>
      </c>
      <c r="P131" s="51">
        <v>25200</v>
      </c>
      <c r="Q131" s="124">
        <f t="shared" si="16"/>
        <v>14995.25</v>
      </c>
      <c r="R131" s="46">
        <f t="shared" si="22"/>
        <v>169822.25</v>
      </c>
      <c r="S131" s="23">
        <f t="shared" si="23"/>
        <v>147488.91666666666</v>
      </c>
      <c r="T131" s="115">
        <v>40195.25</v>
      </c>
      <c r="U131" s="218"/>
      <c r="V131" s="21">
        <v>92</v>
      </c>
    </row>
    <row r="132" spans="1:22" s="24" customFormat="1" ht="24.95" customHeight="1" x14ac:dyDescent="0.25">
      <c r="A132" s="21">
        <f t="shared" si="24"/>
        <v>118</v>
      </c>
      <c r="B132" s="40">
        <v>12100108</v>
      </c>
      <c r="C132" s="22" t="s">
        <v>142</v>
      </c>
      <c r="D132" s="22" t="s">
        <v>143</v>
      </c>
      <c r="E132" s="22" t="s">
        <v>28</v>
      </c>
      <c r="F132" s="22" t="s">
        <v>28</v>
      </c>
      <c r="G132" s="22" t="s">
        <v>27</v>
      </c>
      <c r="H132" s="22" t="s">
        <v>29</v>
      </c>
      <c r="I132" s="22" t="s">
        <v>145</v>
      </c>
      <c r="J132" s="22" t="s">
        <v>30</v>
      </c>
      <c r="K132" s="22" t="s">
        <v>33</v>
      </c>
      <c r="L132" s="22" t="s">
        <v>31</v>
      </c>
      <c r="M132" s="22"/>
      <c r="N132" s="51">
        <v>11550</v>
      </c>
      <c r="O132" s="51">
        <v>11550</v>
      </c>
      <c r="P132" s="51">
        <v>0</v>
      </c>
      <c r="Q132" s="124">
        <f t="shared" si="16"/>
        <v>0</v>
      </c>
      <c r="R132" s="46">
        <f t="shared" si="22"/>
        <v>3850</v>
      </c>
      <c r="S132" s="23">
        <f t="shared" si="23"/>
        <v>3850</v>
      </c>
      <c r="T132" s="115">
        <v>0</v>
      </c>
      <c r="U132" s="218"/>
      <c r="V132" s="21">
        <v>96</v>
      </c>
    </row>
    <row r="133" spans="1:22" s="24" customFormat="1" ht="24.95" customHeight="1" x14ac:dyDescent="0.25">
      <c r="A133" s="21">
        <f t="shared" si="24"/>
        <v>119</v>
      </c>
      <c r="B133" s="40">
        <v>12100108</v>
      </c>
      <c r="C133" s="22" t="s">
        <v>142</v>
      </c>
      <c r="D133" s="22" t="s">
        <v>143</v>
      </c>
      <c r="E133" s="22" t="s">
        <v>28</v>
      </c>
      <c r="F133" s="22" t="s">
        <v>28</v>
      </c>
      <c r="G133" s="22" t="s">
        <v>27</v>
      </c>
      <c r="H133" s="22" t="s">
        <v>29</v>
      </c>
      <c r="I133" s="22" t="s">
        <v>117</v>
      </c>
      <c r="J133" s="22" t="s">
        <v>30</v>
      </c>
      <c r="K133" s="22" t="s">
        <v>33</v>
      </c>
      <c r="L133" s="22" t="s">
        <v>31</v>
      </c>
      <c r="M133" s="22"/>
      <c r="N133" s="51">
        <v>25000</v>
      </c>
      <c r="O133" s="51">
        <v>25000</v>
      </c>
      <c r="P133" s="51">
        <v>0</v>
      </c>
      <c r="Q133" s="124">
        <f t="shared" si="16"/>
        <v>0</v>
      </c>
      <c r="R133" s="46">
        <f t="shared" si="22"/>
        <v>8333.3333333333339</v>
      </c>
      <c r="S133" s="23">
        <f t="shared" si="23"/>
        <v>8333.3333333333339</v>
      </c>
      <c r="T133" s="115">
        <v>0</v>
      </c>
      <c r="U133" s="218"/>
      <c r="V133" s="21">
        <v>97</v>
      </c>
    </row>
    <row r="134" spans="1:22" s="24" customFormat="1" ht="24.95" customHeight="1" x14ac:dyDescent="0.25">
      <c r="A134" s="21">
        <f t="shared" si="24"/>
        <v>120</v>
      </c>
      <c r="B134" s="40">
        <v>12100108</v>
      </c>
      <c r="C134" s="22" t="s">
        <v>142</v>
      </c>
      <c r="D134" s="22" t="s">
        <v>143</v>
      </c>
      <c r="E134" s="22" t="s">
        <v>28</v>
      </c>
      <c r="F134" s="22" t="s">
        <v>28</v>
      </c>
      <c r="G134" s="22" t="s">
        <v>27</v>
      </c>
      <c r="H134" s="22" t="s">
        <v>29</v>
      </c>
      <c r="I134" s="22" t="s">
        <v>201</v>
      </c>
      <c r="J134" s="22" t="s">
        <v>30</v>
      </c>
      <c r="K134" s="22" t="s">
        <v>33</v>
      </c>
      <c r="L134" s="22" t="s">
        <v>31</v>
      </c>
      <c r="M134" s="22"/>
      <c r="N134" s="51">
        <v>25000</v>
      </c>
      <c r="O134" s="51">
        <v>25000</v>
      </c>
      <c r="P134" s="51">
        <v>0</v>
      </c>
      <c r="Q134" s="124">
        <f t="shared" si="16"/>
        <v>0</v>
      </c>
      <c r="R134" s="46">
        <f t="shared" si="22"/>
        <v>8333.3333333333339</v>
      </c>
      <c r="S134" s="23">
        <f t="shared" si="23"/>
        <v>8333.3333333333339</v>
      </c>
      <c r="T134" s="115">
        <v>0</v>
      </c>
      <c r="U134" s="218"/>
      <c r="V134" s="21">
        <v>100</v>
      </c>
    </row>
    <row r="135" spans="1:22" s="24" customFormat="1" ht="24.95" customHeight="1" x14ac:dyDescent="0.25">
      <c r="A135" s="21">
        <f t="shared" si="24"/>
        <v>121</v>
      </c>
      <c r="B135" s="40">
        <v>12100108</v>
      </c>
      <c r="C135" s="22" t="s">
        <v>142</v>
      </c>
      <c r="D135" s="22" t="s">
        <v>143</v>
      </c>
      <c r="E135" s="22" t="s">
        <v>28</v>
      </c>
      <c r="F135" s="22" t="s">
        <v>28</v>
      </c>
      <c r="G135" s="22" t="s">
        <v>27</v>
      </c>
      <c r="H135" s="22" t="s">
        <v>29</v>
      </c>
      <c r="I135" s="22" t="s">
        <v>74</v>
      </c>
      <c r="J135" s="22" t="s">
        <v>30</v>
      </c>
      <c r="K135" s="22" t="s">
        <v>33</v>
      </c>
      <c r="L135" s="22" t="s">
        <v>31</v>
      </c>
      <c r="M135" s="22"/>
      <c r="N135" s="51">
        <v>140490</v>
      </c>
      <c r="O135" s="51">
        <v>140490</v>
      </c>
      <c r="P135" s="51">
        <v>2948.84</v>
      </c>
      <c r="Q135" s="124">
        <f t="shared" si="16"/>
        <v>0</v>
      </c>
      <c r="R135" s="46">
        <f t="shared" si="22"/>
        <v>46830</v>
      </c>
      <c r="S135" s="23">
        <f t="shared" si="23"/>
        <v>46830</v>
      </c>
      <c r="T135" s="115">
        <v>2948.84</v>
      </c>
      <c r="U135" s="218"/>
      <c r="V135" s="21">
        <v>104</v>
      </c>
    </row>
    <row r="136" spans="1:22" s="24" customFormat="1" ht="24.95" customHeight="1" x14ac:dyDescent="0.25">
      <c r="A136" s="21">
        <f t="shared" si="24"/>
        <v>122</v>
      </c>
      <c r="B136" s="40">
        <v>12100108</v>
      </c>
      <c r="C136" s="22" t="s">
        <v>142</v>
      </c>
      <c r="D136" s="22" t="s">
        <v>143</v>
      </c>
      <c r="E136" s="22" t="s">
        <v>28</v>
      </c>
      <c r="F136" s="22" t="s">
        <v>28</v>
      </c>
      <c r="G136" s="22" t="s">
        <v>27</v>
      </c>
      <c r="H136" s="22" t="s">
        <v>29</v>
      </c>
      <c r="I136" s="22" t="s">
        <v>113</v>
      </c>
      <c r="J136" s="22" t="s">
        <v>30</v>
      </c>
      <c r="K136" s="22" t="s">
        <v>33</v>
      </c>
      <c r="L136" s="22" t="s">
        <v>31</v>
      </c>
      <c r="M136" s="22"/>
      <c r="N136" s="51">
        <v>15000</v>
      </c>
      <c r="O136" s="51">
        <v>15000</v>
      </c>
      <c r="P136" s="51">
        <v>0</v>
      </c>
      <c r="Q136" s="124">
        <f t="shared" si="16"/>
        <v>0</v>
      </c>
      <c r="R136" s="46">
        <f t="shared" si="22"/>
        <v>5000</v>
      </c>
      <c r="S136" s="23">
        <f t="shared" si="23"/>
        <v>5000</v>
      </c>
      <c r="T136" s="115">
        <v>0</v>
      </c>
      <c r="U136" s="218"/>
      <c r="V136" s="21">
        <v>114</v>
      </c>
    </row>
    <row r="137" spans="1:22" s="24" customFormat="1" ht="24.95" customHeight="1" x14ac:dyDescent="0.25">
      <c r="A137" s="21">
        <f t="shared" si="24"/>
        <v>123</v>
      </c>
      <c r="B137" s="40">
        <v>12100108</v>
      </c>
      <c r="C137" s="22" t="s">
        <v>142</v>
      </c>
      <c r="D137" s="22" t="s">
        <v>143</v>
      </c>
      <c r="E137" s="22" t="s">
        <v>28</v>
      </c>
      <c r="F137" s="22" t="s">
        <v>28</v>
      </c>
      <c r="G137" s="22" t="s">
        <v>27</v>
      </c>
      <c r="H137" s="22" t="s">
        <v>29</v>
      </c>
      <c r="I137" s="22" t="s">
        <v>55</v>
      </c>
      <c r="J137" s="22" t="s">
        <v>30</v>
      </c>
      <c r="K137" s="22" t="s">
        <v>33</v>
      </c>
      <c r="L137" s="22" t="s">
        <v>31</v>
      </c>
      <c r="M137" s="22"/>
      <c r="N137" s="51">
        <v>45000</v>
      </c>
      <c r="O137" s="51">
        <v>75000</v>
      </c>
      <c r="P137" s="51">
        <v>0</v>
      </c>
      <c r="Q137" s="124">
        <f t="shared" si="16"/>
        <v>1800</v>
      </c>
      <c r="R137" s="46">
        <f t="shared" si="22"/>
        <v>15000</v>
      </c>
      <c r="S137" s="23">
        <f t="shared" si="23"/>
        <v>25000</v>
      </c>
      <c r="T137" s="115">
        <v>1800</v>
      </c>
      <c r="U137" s="218"/>
      <c r="V137" s="21">
        <v>116</v>
      </c>
    </row>
    <row r="138" spans="1:22" s="24" customFormat="1" ht="24.95" customHeight="1" x14ac:dyDescent="0.25">
      <c r="A138" s="21">
        <f t="shared" si="24"/>
        <v>124</v>
      </c>
      <c r="B138" s="40">
        <v>12100108</v>
      </c>
      <c r="C138" s="22" t="s">
        <v>142</v>
      </c>
      <c r="D138" s="22" t="s">
        <v>143</v>
      </c>
      <c r="E138" s="22" t="s">
        <v>28</v>
      </c>
      <c r="F138" s="22" t="s">
        <v>28</v>
      </c>
      <c r="G138" s="22" t="s">
        <v>27</v>
      </c>
      <c r="H138" s="22" t="s">
        <v>29</v>
      </c>
      <c r="I138" s="22" t="s">
        <v>135</v>
      </c>
      <c r="J138" s="22" t="s">
        <v>30</v>
      </c>
      <c r="K138" s="22" t="s">
        <v>33</v>
      </c>
      <c r="L138" s="22" t="s">
        <v>31</v>
      </c>
      <c r="M138" s="22"/>
      <c r="N138" s="51">
        <v>778274.7</v>
      </c>
      <c r="O138" s="51">
        <v>778274.7</v>
      </c>
      <c r="P138" s="51">
        <v>157303.5</v>
      </c>
      <c r="Q138" s="124">
        <f t="shared" si="16"/>
        <v>105120</v>
      </c>
      <c r="R138" s="46">
        <f t="shared" si="22"/>
        <v>259424.9</v>
      </c>
      <c r="S138" s="23">
        <f t="shared" si="23"/>
        <v>259424.9</v>
      </c>
      <c r="T138" s="115">
        <v>262423.5</v>
      </c>
      <c r="U138" s="218"/>
      <c r="V138" s="21">
        <v>124</v>
      </c>
    </row>
    <row r="139" spans="1:22" s="24" customFormat="1" ht="24.95" customHeight="1" x14ac:dyDescent="0.25">
      <c r="A139" s="21">
        <f t="shared" si="24"/>
        <v>125</v>
      </c>
      <c r="B139" s="40">
        <v>12100108</v>
      </c>
      <c r="C139" s="22" t="s">
        <v>142</v>
      </c>
      <c r="D139" s="22" t="s">
        <v>143</v>
      </c>
      <c r="E139" s="22" t="s">
        <v>28</v>
      </c>
      <c r="F139" s="22" t="s">
        <v>28</v>
      </c>
      <c r="G139" s="22" t="s">
        <v>27</v>
      </c>
      <c r="H139" s="22" t="s">
        <v>29</v>
      </c>
      <c r="I139" s="22" t="s">
        <v>67</v>
      </c>
      <c r="J139" s="22" t="s">
        <v>30</v>
      </c>
      <c r="K139" s="22" t="s">
        <v>33</v>
      </c>
      <c r="L139" s="22" t="s">
        <v>31</v>
      </c>
      <c r="M139" s="22"/>
      <c r="N139" s="51">
        <v>3360</v>
      </c>
      <c r="O139" s="51">
        <v>3360</v>
      </c>
      <c r="P139" s="51">
        <v>0</v>
      </c>
      <c r="Q139" s="124">
        <f t="shared" si="16"/>
        <v>1720</v>
      </c>
      <c r="R139" s="46">
        <f t="shared" si="22"/>
        <v>1120</v>
      </c>
      <c r="S139" s="23">
        <f t="shared" si="23"/>
        <v>1120</v>
      </c>
      <c r="T139" s="115">
        <v>1720</v>
      </c>
      <c r="U139" s="218"/>
      <c r="V139" s="53"/>
    </row>
    <row r="140" spans="1:22" s="24" customFormat="1" ht="24.95" customHeight="1" x14ac:dyDescent="0.25">
      <c r="A140" s="21">
        <f t="shared" si="24"/>
        <v>126</v>
      </c>
      <c r="B140" s="40">
        <v>12100108</v>
      </c>
      <c r="C140" s="22" t="s">
        <v>142</v>
      </c>
      <c r="D140" s="22" t="s">
        <v>143</v>
      </c>
      <c r="E140" s="22" t="s">
        <v>28</v>
      </c>
      <c r="F140" s="22" t="s">
        <v>28</v>
      </c>
      <c r="G140" s="22" t="s">
        <v>27</v>
      </c>
      <c r="H140" s="22" t="s">
        <v>29</v>
      </c>
      <c r="I140" s="22" t="s">
        <v>120</v>
      </c>
      <c r="J140" s="22" t="s">
        <v>30</v>
      </c>
      <c r="K140" s="22" t="s">
        <v>33</v>
      </c>
      <c r="L140" s="22" t="s">
        <v>31</v>
      </c>
      <c r="M140" s="22"/>
      <c r="N140" s="51">
        <v>30000</v>
      </c>
      <c r="O140" s="51">
        <v>60000</v>
      </c>
      <c r="P140" s="51">
        <v>0</v>
      </c>
      <c r="Q140" s="124">
        <f t="shared" si="16"/>
        <v>0</v>
      </c>
      <c r="R140" s="46">
        <f t="shared" si="22"/>
        <v>10000</v>
      </c>
      <c r="S140" s="23">
        <f t="shared" si="23"/>
        <v>20000</v>
      </c>
      <c r="T140" s="115">
        <v>0</v>
      </c>
      <c r="U140" s="218"/>
      <c r="V140" s="53"/>
    </row>
    <row r="141" spans="1:22" s="24" customFormat="1" ht="24.95" customHeight="1" x14ac:dyDescent="0.25">
      <c r="A141" s="21">
        <f t="shared" si="24"/>
        <v>127</v>
      </c>
      <c r="B141" s="40">
        <v>12100108</v>
      </c>
      <c r="C141" s="22" t="s">
        <v>142</v>
      </c>
      <c r="D141" s="22" t="s">
        <v>143</v>
      </c>
      <c r="E141" s="22" t="s">
        <v>28</v>
      </c>
      <c r="F141" s="22" t="s">
        <v>28</v>
      </c>
      <c r="G141" s="22" t="s">
        <v>27</v>
      </c>
      <c r="H141" s="22" t="s">
        <v>29</v>
      </c>
      <c r="I141" s="22" t="s">
        <v>71</v>
      </c>
      <c r="J141" s="22" t="s">
        <v>30</v>
      </c>
      <c r="K141" s="22" t="s">
        <v>33</v>
      </c>
      <c r="L141" s="22" t="s">
        <v>31</v>
      </c>
      <c r="M141" s="22"/>
      <c r="N141" s="51">
        <v>39900</v>
      </c>
      <c r="O141" s="51">
        <v>39900</v>
      </c>
      <c r="P141" s="51">
        <v>6650</v>
      </c>
      <c r="Q141" s="124">
        <f t="shared" ref="Q141:Q204" si="27">+T141-P141</f>
        <v>17291.669999999998</v>
      </c>
      <c r="R141" s="46">
        <f t="shared" si="22"/>
        <v>13300</v>
      </c>
      <c r="S141" s="23">
        <f t="shared" si="23"/>
        <v>13300</v>
      </c>
      <c r="T141" s="115">
        <v>23941.67</v>
      </c>
      <c r="U141" s="218"/>
      <c r="V141" s="53"/>
    </row>
    <row r="142" spans="1:22" s="24" customFormat="1" ht="24.95" customHeight="1" x14ac:dyDescent="0.25">
      <c r="A142" s="21">
        <f t="shared" si="24"/>
        <v>128</v>
      </c>
      <c r="B142" s="40">
        <v>12100108</v>
      </c>
      <c r="C142" s="22" t="s">
        <v>142</v>
      </c>
      <c r="D142" s="22" t="s">
        <v>143</v>
      </c>
      <c r="E142" s="22" t="s">
        <v>28</v>
      </c>
      <c r="F142" s="22" t="s">
        <v>28</v>
      </c>
      <c r="G142" s="22" t="s">
        <v>27</v>
      </c>
      <c r="H142" s="22" t="s">
        <v>29</v>
      </c>
      <c r="I142" s="22" t="s">
        <v>64</v>
      </c>
      <c r="J142" s="22" t="s">
        <v>30</v>
      </c>
      <c r="K142" s="22" t="s">
        <v>33</v>
      </c>
      <c r="L142" s="22" t="s">
        <v>31</v>
      </c>
      <c r="M142" s="22"/>
      <c r="N142" s="51">
        <v>13650</v>
      </c>
      <c r="O142" s="51">
        <v>13650</v>
      </c>
      <c r="P142" s="51">
        <v>0</v>
      </c>
      <c r="Q142" s="124">
        <f t="shared" si="27"/>
        <v>0</v>
      </c>
      <c r="R142" s="46">
        <f t="shared" si="22"/>
        <v>4550</v>
      </c>
      <c r="S142" s="23">
        <f t="shared" si="23"/>
        <v>4550</v>
      </c>
      <c r="T142" s="115">
        <v>0</v>
      </c>
      <c r="U142" s="218"/>
      <c r="V142" s="53"/>
    </row>
    <row r="143" spans="1:22" s="24" customFormat="1" ht="24.95" customHeight="1" x14ac:dyDescent="0.25">
      <c r="A143" s="21">
        <f t="shared" si="24"/>
        <v>129</v>
      </c>
      <c r="B143" s="40">
        <v>12100108</v>
      </c>
      <c r="C143" s="22" t="s">
        <v>142</v>
      </c>
      <c r="D143" s="22" t="s">
        <v>143</v>
      </c>
      <c r="E143" s="22" t="s">
        <v>28</v>
      </c>
      <c r="F143" s="22" t="s">
        <v>28</v>
      </c>
      <c r="G143" s="22" t="s">
        <v>27</v>
      </c>
      <c r="H143" s="22" t="s">
        <v>29</v>
      </c>
      <c r="I143" s="22" t="s">
        <v>65</v>
      </c>
      <c r="J143" s="22" t="s">
        <v>30</v>
      </c>
      <c r="K143" s="22" t="s">
        <v>33</v>
      </c>
      <c r="L143" s="22" t="s">
        <v>31</v>
      </c>
      <c r="M143" s="22"/>
      <c r="N143" s="51">
        <v>600</v>
      </c>
      <c r="O143" s="51">
        <v>600</v>
      </c>
      <c r="P143" s="51">
        <v>0</v>
      </c>
      <c r="Q143" s="124">
        <f t="shared" si="27"/>
        <v>0</v>
      </c>
      <c r="R143" s="46">
        <f t="shared" ref="R143:R153" si="28">+N143/3</f>
        <v>200</v>
      </c>
      <c r="S143" s="23">
        <f t="shared" ref="S143:S153" si="29">+(O143/3)</f>
        <v>200</v>
      </c>
      <c r="T143" s="115">
        <v>0</v>
      </c>
      <c r="U143" s="218"/>
      <c r="V143" s="53"/>
    </row>
    <row r="144" spans="1:22" s="24" customFormat="1" ht="24.95" customHeight="1" x14ac:dyDescent="0.25">
      <c r="A144" s="21">
        <f t="shared" si="24"/>
        <v>130</v>
      </c>
      <c r="B144" s="40">
        <v>12100108</v>
      </c>
      <c r="C144" s="22" t="s">
        <v>142</v>
      </c>
      <c r="D144" s="22" t="s">
        <v>143</v>
      </c>
      <c r="E144" s="22" t="s">
        <v>28</v>
      </c>
      <c r="F144" s="22" t="s">
        <v>28</v>
      </c>
      <c r="G144" s="22" t="s">
        <v>27</v>
      </c>
      <c r="H144" s="22" t="s">
        <v>29</v>
      </c>
      <c r="I144" s="22" t="s">
        <v>121</v>
      </c>
      <c r="J144" s="22" t="s">
        <v>30</v>
      </c>
      <c r="K144" s="22" t="s">
        <v>33</v>
      </c>
      <c r="L144" s="22" t="s">
        <v>31</v>
      </c>
      <c r="M144" s="22"/>
      <c r="N144" s="51">
        <v>7500</v>
      </c>
      <c r="O144" s="51">
        <v>11000</v>
      </c>
      <c r="P144" s="51">
        <v>1099.8</v>
      </c>
      <c r="Q144" s="124">
        <f t="shared" si="27"/>
        <v>549.90000000000009</v>
      </c>
      <c r="R144" s="46">
        <f t="shared" si="28"/>
        <v>2500</v>
      </c>
      <c r="S144" s="23">
        <f t="shared" si="29"/>
        <v>3666.6666666666665</v>
      </c>
      <c r="T144" s="115">
        <v>1649.7</v>
      </c>
      <c r="U144" s="218"/>
      <c r="V144" s="53"/>
    </row>
    <row r="145" spans="1:22" s="24" customFormat="1" ht="24.95" customHeight="1" x14ac:dyDescent="0.25">
      <c r="A145" s="21">
        <f t="shared" si="24"/>
        <v>131</v>
      </c>
      <c r="B145" s="40">
        <v>12100108</v>
      </c>
      <c r="C145" s="22" t="s">
        <v>142</v>
      </c>
      <c r="D145" s="22" t="s">
        <v>143</v>
      </c>
      <c r="E145" s="22" t="s">
        <v>28</v>
      </c>
      <c r="F145" s="22" t="s">
        <v>28</v>
      </c>
      <c r="G145" s="22" t="s">
        <v>27</v>
      </c>
      <c r="H145" s="22" t="s">
        <v>29</v>
      </c>
      <c r="I145" s="22" t="s">
        <v>144</v>
      </c>
      <c r="J145" s="22" t="s">
        <v>30</v>
      </c>
      <c r="K145" s="22" t="s">
        <v>33</v>
      </c>
      <c r="L145" s="22" t="s">
        <v>31</v>
      </c>
      <c r="M145" s="22"/>
      <c r="N145" s="51">
        <v>50000</v>
      </c>
      <c r="O145" s="51">
        <v>50000</v>
      </c>
      <c r="P145" s="51">
        <v>0</v>
      </c>
      <c r="Q145" s="124">
        <f t="shared" si="27"/>
        <v>0</v>
      </c>
      <c r="R145" s="46">
        <f t="shared" si="28"/>
        <v>16666.666666666668</v>
      </c>
      <c r="S145" s="23">
        <f t="shared" si="29"/>
        <v>16666.666666666668</v>
      </c>
      <c r="T145" s="115">
        <v>0</v>
      </c>
      <c r="U145" s="218"/>
      <c r="V145" s="53"/>
    </row>
    <row r="146" spans="1:22" s="24" customFormat="1" ht="24.95" customHeight="1" x14ac:dyDescent="0.25">
      <c r="A146" s="21">
        <f t="shared" si="24"/>
        <v>132</v>
      </c>
      <c r="B146" s="40">
        <v>12100108</v>
      </c>
      <c r="C146" s="22" t="s">
        <v>142</v>
      </c>
      <c r="D146" s="22" t="s">
        <v>143</v>
      </c>
      <c r="E146" s="22" t="s">
        <v>28</v>
      </c>
      <c r="F146" s="22" t="s">
        <v>28</v>
      </c>
      <c r="G146" s="22" t="s">
        <v>27</v>
      </c>
      <c r="H146" s="22" t="s">
        <v>29</v>
      </c>
      <c r="I146" s="22" t="s">
        <v>139</v>
      </c>
      <c r="J146" s="22" t="s">
        <v>30</v>
      </c>
      <c r="K146" s="22" t="s">
        <v>33</v>
      </c>
      <c r="L146" s="22" t="s">
        <v>31</v>
      </c>
      <c r="M146" s="22"/>
      <c r="N146" s="51">
        <v>15000</v>
      </c>
      <c r="O146" s="51">
        <v>15000</v>
      </c>
      <c r="P146" s="51">
        <v>0</v>
      </c>
      <c r="Q146" s="124">
        <f t="shared" si="27"/>
        <v>0</v>
      </c>
      <c r="R146" s="46">
        <f t="shared" si="28"/>
        <v>5000</v>
      </c>
      <c r="S146" s="23">
        <f t="shared" si="29"/>
        <v>5000</v>
      </c>
      <c r="T146" s="115">
        <v>0</v>
      </c>
      <c r="U146" s="218"/>
      <c r="V146" s="53"/>
    </row>
    <row r="147" spans="1:22" s="24" customFormat="1" ht="24.95" customHeight="1" x14ac:dyDescent="0.25">
      <c r="A147" s="21">
        <f t="shared" si="24"/>
        <v>133</v>
      </c>
      <c r="B147" s="40">
        <v>12100108</v>
      </c>
      <c r="C147" s="22" t="s">
        <v>142</v>
      </c>
      <c r="D147" s="22" t="s">
        <v>143</v>
      </c>
      <c r="E147" s="22" t="s">
        <v>28</v>
      </c>
      <c r="F147" s="22" t="s">
        <v>28</v>
      </c>
      <c r="G147" s="22" t="s">
        <v>27</v>
      </c>
      <c r="H147" s="22" t="s">
        <v>29</v>
      </c>
      <c r="I147" s="22" t="s">
        <v>161</v>
      </c>
      <c r="J147" s="22" t="s">
        <v>30</v>
      </c>
      <c r="K147" s="22" t="s">
        <v>33</v>
      </c>
      <c r="L147" s="22" t="s">
        <v>31</v>
      </c>
      <c r="M147" s="22"/>
      <c r="N147" s="51">
        <v>1500</v>
      </c>
      <c r="O147" s="51">
        <v>1500</v>
      </c>
      <c r="P147" s="51">
        <v>0</v>
      </c>
      <c r="Q147" s="124">
        <f t="shared" si="27"/>
        <v>0</v>
      </c>
      <c r="R147" s="46">
        <f t="shared" si="28"/>
        <v>500</v>
      </c>
      <c r="S147" s="23">
        <f t="shared" si="29"/>
        <v>500</v>
      </c>
      <c r="T147" s="115">
        <v>0</v>
      </c>
      <c r="U147" s="218"/>
      <c r="V147" s="53"/>
    </row>
    <row r="148" spans="1:22" s="24" customFormat="1" ht="24.95" customHeight="1" x14ac:dyDescent="0.25">
      <c r="A148" s="21">
        <f t="shared" si="24"/>
        <v>134</v>
      </c>
      <c r="B148" s="40">
        <v>12100108</v>
      </c>
      <c r="C148" s="22" t="s">
        <v>142</v>
      </c>
      <c r="D148" s="22" t="s">
        <v>143</v>
      </c>
      <c r="E148" s="22" t="s">
        <v>28</v>
      </c>
      <c r="F148" s="22" t="s">
        <v>28</v>
      </c>
      <c r="G148" s="22" t="s">
        <v>27</v>
      </c>
      <c r="H148" s="22" t="s">
        <v>29</v>
      </c>
      <c r="I148" s="22" t="s">
        <v>115</v>
      </c>
      <c r="J148" s="22" t="s">
        <v>30</v>
      </c>
      <c r="K148" s="22" t="s">
        <v>33</v>
      </c>
      <c r="L148" s="22" t="s">
        <v>31</v>
      </c>
      <c r="M148" s="22"/>
      <c r="N148" s="51">
        <v>4800</v>
      </c>
      <c r="O148" s="51">
        <v>4800</v>
      </c>
      <c r="P148" s="51">
        <v>0</v>
      </c>
      <c r="Q148" s="124">
        <f t="shared" si="27"/>
        <v>0</v>
      </c>
      <c r="R148" s="46">
        <f t="shared" si="28"/>
        <v>1600</v>
      </c>
      <c r="S148" s="23">
        <f t="shared" si="29"/>
        <v>1600</v>
      </c>
      <c r="T148" s="115">
        <v>0</v>
      </c>
      <c r="U148" s="218"/>
      <c r="V148" s="53"/>
    </row>
    <row r="149" spans="1:22" s="24" customFormat="1" ht="24.95" customHeight="1" x14ac:dyDescent="0.25">
      <c r="A149" s="21">
        <f t="shared" si="24"/>
        <v>135</v>
      </c>
      <c r="B149" s="40">
        <v>12100108</v>
      </c>
      <c r="C149" s="22" t="s">
        <v>142</v>
      </c>
      <c r="D149" s="22" t="s">
        <v>143</v>
      </c>
      <c r="E149" s="22" t="s">
        <v>28</v>
      </c>
      <c r="F149" s="22" t="s">
        <v>28</v>
      </c>
      <c r="G149" s="22" t="s">
        <v>27</v>
      </c>
      <c r="H149" s="22" t="s">
        <v>29</v>
      </c>
      <c r="I149" s="22" t="s">
        <v>110</v>
      </c>
      <c r="J149" s="22" t="s">
        <v>30</v>
      </c>
      <c r="K149" s="22" t="s">
        <v>33</v>
      </c>
      <c r="L149" s="22" t="s">
        <v>31</v>
      </c>
      <c r="M149" s="22"/>
      <c r="N149" s="51">
        <v>2000</v>
      </c>
      <c r="O149" s="51">
        <v>2000</v>
      </c>
      <c r="P149" s="51">
        <v>0</v>
      </c>
      <c r="Q149" s="124">
        <f t="shared" si="27"/>
        <v>0</v>
      </c>
      <c r="R149" s="46">
        <f t="shared" si="28"/>
        <v>666.66666666666663</v>
      </c>
      <c r="S149" s="23">
        <f t="shared" si="29"/>
        <v>666.66666666666663</v>
      </c>
      <c r="T149" s="115">
        <v>0</v>
      </c>
      <c r="U149" s="218"/>
      <c r="V149" s="53"/>
    </row>
    <row r="150" spans="1:22" s="24" customFormat="1" ht="24.95" customHeight="1" x14ac:dyDescent="0.25">
      <c r="A150" s="21">
        <f t="shared" si="24"/>
        <v>136</v>
      </c>
      <c r="B150" s="40">
        <v>12100108</v>
      </c>
      <c r="C150" s="22" t="s">
        <v>142</v>
      </c>
      <c r="D150" s="22" t="s">
        <v>143</v>
      </c>
      <c r="E150" s="22" t="s">
        <v>28</v>
      </c>
      <c r="F150" s="22" t="s">
        <v>28</v>
      </c>
      <c r="G150" s="22" t="s">
        <v>27</v>
      </c>
      <c r="H150" s="22" t="s">
        <v>29</v>
      </c>
      <c r="I150" s="22" t="s">
        <v>163</v>
      </c>
      <c r="J150" s="22" t="s">
        <v>30</v>
      </c>
      <c r="K150" s="22" t="s">
        <v>33</v>
      </c>
      <c r="L150" s="22" t="s">
        <v>31</v>
      </c>
      <c r="M150" s="22"/>
      <c r="N150" s="51">
        <v>15000</v>
      </c>
      <c r="O150" s="51">
        <v>15000</v>
      </c>
      <c r="P150" s="51">
        <v>0</v>
      </c>
      <c r="Q150" s="124">
        <f t="shared" si="27"/>
        <v>0</v>
      </c>
      <c r="R150" s="46">
        <f t="shared" si="28"/>
        <v>5000</v>
      </c>
      <c r="S150" s="23">
        <f t="shared" si="29"/>
        <v>5000</v>
      </c>
      <c r="T150" s="115">
        <v>0</v>
      </c>
      <c r="U150" s="218"/>
      <c r="V150" s="53"/>
    </row>
    <row r="151" spans="1:22" s="24" customFormat="1" ht="24.95" customHeight="1" x14ac:dyDescent="0.25">
      <c r="A151" s="21">
        <f t="shared" si="24"/>
        <v>137</v>
      </c>
      <c r="B151" s="40">
        <v>12100108</v>
      </c>
      <c r="C151" s="22" t="s">
        <v>142</v>
      </c>
      <c r="D151" s="22" t="s">
        <v>143</v>
      </c>
      <c r="E151" s="22" t="s">
        <v>28</v>
      </c>
      <c r="F151" s="22" t="s">
        <v>28</v>
      </c>
      <c r="G151" s="22" t="s">
        <v>27</v>
      </c>
      <c r="H151" s="22" t="s">
        <v>29</v>
      </c>
      <c r="I151" s="22" t="s">
        <v>73</v>
      </c>
      <c r="J151" s="22" t="s">
        <v>30</v>
      </c>
      <c r="K151" s="22" t="s">
        <v>33</v>
      </c>
      <c r="L151" s="22" t="s">
        <v>31</v>
      </c>
      <c r="M151" s="22"/>
      <c r="N151" s="51">
        <v>168588</v>
      </c>
      <c r="O151" s="51">
        <v>168588</v>
      </c>
      <c r="P151" s="51">
        <v>0</v>
      </c>
      <c r="Q151" s="124">
        <f t="shared" si="27"/>
        <v>0</v>
      </c>
      <c r="R151" s="46">
        <f t="shared" si="28"/>
        <v>56196</v>
      </c>
      <c r="S151" s="23">
        <f t="shared" si="29"/>
        <v>56196</v>
      </c>
      <c r="T151" s="115">
        <v>0</v>
      </c>
      <c r="U151" s="218"/>
      <c r="V151" s="53"/>
    </row>
    <row r="152" spans="1:22" s="24" customFormat="1" ht="24.95" customHeight="1" x14ac:dyDescent="0.25">
      <c r="A152" s="21">
        <f t="shared" si="24"/>
        <v>138</v>
      </c>
      <c r="B152" s="40">
        <v>12100108</v>
      </c>
      <c r="C152" s="22" t="s">
        <v>142</v>
      </c>
      <c r="D152" s="22" t="s">
        <v>143</v>
      </c>
      <c r="E152" s="22" t="s">
        <v>28</v>
      </c>
      <c r="F152" s="22" t="s">
        <v>28</v>
      </c>
      <c r="G152" s="22" t="s">
        <v>27</v>
      </c>
      <c r="H152" s="22" t="s">
        <v>29</v>
      </c>
      <c r="I152" s="22" t="s">
        <v>62</v>
      </c>
      <c r="J152" s="22" t="s">
        <v>30</v>
      </c>
      <c r="K152" s="22" t="s">
        <v>33</v>
      </c>
      <c r="L152" s="22" t="s">
        <v>31</v>
      </c>
      <c r="M152" s="22"/>
      <c r="N152" s="51">
        <v>1685880</v>
      </c>
      <c r="O152" s="51">
        <v>1685880</v>
      </c>
      <c r="P152" s="51">
        <v>295455</v>
      </c>
      <c r="Q152" s="124">
        <f t="shared" si="27"/>
        <v>674840.63</v>
      </c>
      <c r="R152" s="46">
        <f t="shared" si="28"/>
        <v>561960</v>
      </c>
      <c r="S152" s="23">
        <f t="shared" si="29"/>
        <v>561960</v>
      </c>
      <c r="T152" s="115">
        <v>970295.63</v>
      </c>
      <c r="U152" s="218"/>
      <c r="V152" s="53"/>
    </row>
    <row r="153" spans="1:22" s="24" customFormat="1" ht="24.95" customHeight="1" x14ac:dyDescent="0.25">
      <c r="A153" s="21">
        <f t="shared" si="24"/>
        <v>139</v>
      </c>
      <c r="B153" s="40">
        <v>12100108</v>
      </c>
      <c r="C153" s="22" t="s">
        <v>142</v>
      </c>
      <c r="D153" s="22" t="s">
        <v>143</v>
      </c>
      <c r="E153" s="22" t="s">
        <v>28</v>
      </c>
      <c r="F153" s="22" t="s">
        <v>28</v>
      </c>
      <c r="G153" s="22" t="s">
        <v>27</v>
      </c>
      <c r="H153" s="22" t="s">
        <v>29</v>
      </c>
      <c r="I153" s="22" t="s">
        <v>164</v>
      </c>
      <c r="J153" s="22" t="s">
        <v>30</v>
      </c>
      <c r="K153" s="22" t="s">
        <v>33</v>
      </c>
      <c r="L153" s="22" t="s">
        <v>31</v>
      </c>
      <c r="M153" s="22"/>
      <c r="N153" s="51">
        <v>25000</v>
      </c>
      <c r="O153" s="51">
        <v>25000</v>
      </c>
      <c r="P153" s="51">
        <v>0</v>
      </c>
      <c r="Q153" s="124">
        <f t="shared" si="27"/>
        <v>0</v>
      </c>
      <c r="R153" s="46">
        <f t="shared" si="28"/>
        <v>8333.3333333333339</v>
      </c>
      <c r="S153" s="23">
        <f t="shared" si="29"/>
        <v>8333.3333333333339</v>
      </c>
      <c r="T153" s="115">
        <v>0</v>
      </c>
      <c r="U153" s="218"/>
      <c r="V153" s="53"/>
    </row>
    <row r="154" spans="1:22" s="7" customFormat="1" ht="50.1" customHeight="1" x14ac:dyDescent="0.25">
      <c r="A154" s="253" t="s">
        <v>148</v>
      </c>
      <c r="B154" s="253"/>
      <c r="C154" s="253"/>
      <c r="D154" s="253"/>
      <c r="E154" s="253"/>
      <c r="F154" s="253"/>
      <c r="G154" s="253"/>
      <c r="H154" s="253"/>
      <c r="I154" s="253"/>
      <c r="J154" s="253"/>
      <c r="K154" s="253"/>
      <c r="L154" s="253"/>
      <c r="M154" s="254"/>
      <c r="N154" s="255">
        <f>SUM(N112:N153)</f>
        <v>4626842.8499999996</v>
      </c>
      <c r="O154" s="255">
        <f>SUM(O112:O153)</f>
        <v>4626842.8499999996</v>
      </c>
      <c r="P154" s="255">
        <f>SUM(P112:P153)</f>
        <v>564680.01</v>
      </c>
      <c r="Q154" s="255">
        <f>SUM(Q112:Q153)</f>
        <v>1003091.14</v>
      </c>
      <c r="R154" s="255">
        <f>SUM(R112:R153)</f>
        <v>1542280.95</v>
      </c>
      <c r="S154" s="255">
        <f>SUM(S112:S153)</f>
        <v>1542280.9499999997</v>
      </c>
      <c r="T154" s="255">
        <f>+P154+Q154</f>
        <v>1567771.15</v>
      </c>
      <c r="U154" s="219"/>
    </row>
    <row r="155" spans="1:22" ht="24.95" customHeight="1" x14ac:dyDescent="0.2">
      <c r="A155" s="21">
        <f>1+A153</f>
        <v>140</v>
      </c>
      <c r="B155" s="120">
        <v>12100108</v>
      </c>
      <c r="C155" s="22" t="s">
        <v>129</v>
      </c>
      <c r="D155" s="22" t="s">
        <v>124</v>
      </c>
      <c r="E155" s="22" t="s">
        <v>28</v>
      </c>
      <c r="F155" s="22" t="s">
        <v>28</v>
      </c>
      <c r="G155" s="22" t="s">
        <v>27</v>
      </c>
      <c r="H155" s="22" t="s">
        <v>29</v>
      </c>
      <c r="I155" s="22" t="s">
        <v>73</v>
      </c>
      <c r="J155" s="119">
        <v>8</v>
      </c>
      <c r="K155" s="119">
        <v>1</v>
      </c>
      <c r="L155" s="119">
        <v>2</v>
      </c>
      <c r="M155" s="119"/>
      <c r="N155" s="121">
        <v>104076</v>
      </c>
      <c r="O155" s="121">
        <v>104076</v>
      </c>
      <c r="P155" s="115">
        <v>0</v>
      </c>
      <c r="Q155" s="124">
        <f t="shared" si="27"/>
        <v>0</v>
      </c>
      <c r="R155" s="46">
        <f>+N155/3</f>
        <v>34692</v>
      </c>
      <c r="S155" s="46">
        <f>+(O155/3)</f>
        <v>34692</v>
      </c>
      <c r="T155" s="121">
        <v>0</v>
      </c>
      <c r="U155" s="214" t="s">
        <v>174</v>
      </c>
    </row>
    <row r="156" spans="1:22" ht="24.95" customHeight="1" x14ac:dyDescent="0.2">
      <c r="A156" s="21">
        <f>+A155+1</f>
        <v>141</v>
      </c>
      <c r="B156" s="120">
        <v>12100109</v>
      </c>
      <c r="C156" s="22" t="s">
        <v>129</v>
      </c>
      <c r="D156" s="22" t="s">
        <v>124</v>
      </c>
      <c r="E156" s="22" t="s">
        <v>28</v>
      </c>
      <c r="F156" s="22" t="s">
        <v>28</v>
      </c>
      <c r="G156" s="22" t="s">
        <v>27</v>
      </c>
      <c r="H156" s="22" t="s">
        <v>29</v>
      </c>
      <c r="I156" s="22" t="s">
        <v>71</v>
      </c>
      <c r="J156" s="119">
        <v>8</v>
      </c>
      <c r="K156" s="119">
        <v>1</v>
      </c>
      <c r="L156" s="119">
        <v>2</v>
      </c>
      <c r="M156" s="119"/>
      <c r="N156" s="121">
        <v>52200</v>
      </c>
      <c r="O156" s="121">
        <v>52200</v>
      </c>
      <c r="P156" s="121">
        <v>13533.33</v>
      </c>
      <c r="Q156" s="124">
        <f t="shared" si="27"/>
        <v>14850.000000000002</v>
      </c>
      <c r="R156" s="46">
        <f>+N156/3</f>
        <v>17400</v>
      </c>
      <c r="S156" s="46">
        <f>+(O156/3)</f>
        <v>17400</v>
      </c>
      <c r="T156" s="115">
        <v>28383.33</v>
      </c>
      <c r="U156" s="215"/>
    </row>
    <row r="157" spans="1:22" ht="24.95" customHeight="1" x14ac:dyDescent="0.2">
      <c r="A157" s="21">
        <f t="shared" ref="A157:A189" si="30">+A156+1</f>
        <v>142</v>
      </c>
      <c r="B157" s="120">
        <v>12100110</v>
      </c>
      <c r="C157" s="22" t="s">
        <v>129</v>
      </c>
      <c r="D157" s="22" t="s">
        <v>124</v>
      </c>
      <c r="E157" s="22" t="s">
        <v>28</v>
      </c>
      <c r="F157" s="22" t="s">
        <v>28</v>
      </c>
      <c r="G157" s="22" t="s">
        <v>27</v>
      </c>
      <c r="H157" s="22" t="s">
        <v>29</v>
      </c>
      <c r="I157" s="22" t="s">
        <v>122</v>
      </c>
      <c r="J157" s="119">
        <v>8</v>
      </c>
      <c r="K157" s="119">
        <v>1</v>
      </c>
      <c r="L157" s="119">
        <v>2</v>
      </c>
      <c r="M157" s="119"/>
      <c r="N157" s="121">
        <v>84000</v>
      </c>
      <c r="O157" s="121">
        <v>84000</v>
      </c>
      <c r="P157" s="121">
        <v>20777.68</v>
      </c>
      <c r="Q157" s="124">
        <f t="shared" si="27"/>
        <v>24736.36</v>
      </c>
      <c r="R157" s="46">
        <f t="shared" ref="R157:R189" si="31">+N157/3</f>
        <v>28000</v>
      </c>
      <c r="S157" s="46">
        <f t="shared" ref="S157:S189" si="32">+(O157/3)</f>
        <v>28000</v>
      </c>
      <c r="T157" s="115">
        <v>45514.04</v>
      </c>
      <c r="U157" s="215"/>
    </row>
    <row r="158" spans="1:22" ht="24.95" customHeight="1" x14ac:dyDescent="0.2">
      <c r="A158" s="21">
        <f t="shared" si="30"/>
        <v>143</v>
      </c>
      <c r="B158" s="120">
        <v>12100111</v>
      </c>
      <c r="C158" s="22" t="s">
        <v>129</v>
      </c>
      <c r="D158" s="22" t="s">
        <v>124</v>
      </c>
      <c r="E158" s="22" t="s">
        <v>28</v>
      </c>
      <c r="F158" s="22" t="s">
        <v>28</v>
      </c>
      <c r="G158" s="22" t="s">
        <v>27</v>
      </c>
      <c r="H158" s="22" t="s">
        <v>29</v>
      </c>
      <c r="I158" s="22" t="s">
        <v>65</v>
      </c>
      <c r="J158" s="119">
        <v>8</v>
      </c>
      <c r="K158" s="119">
        <v>1</v>
      </c>
      <c r="L158" s="119">
        <v>2</v>
      </c>
      <c r="M158" s="119"/>
      <c r="N158" s="121">
        <v>24750</v>
      </c>
      <c r="O158" s="121">
        <v>24750</v>
      </c>
      <c r="P158" s="121">
        <v>0</v>
      </c>
      <c r="Q158" s="124">
        <f t="shared" si="27"/>
        <v>535.89</v>
      </c>
      <c r="R158" s="46">
        <f t="shared" si="31"/>
        <v>8250</v>
      </c>
      <c r="S158" s="46">
        <f t="shared" si="32"/>
        <v>8250</v>
      </c>
      <c r="T158" s="115">
        <v>535.89</v>
      </c>
      <c r="U158" s="215"/>
    </row>
    <row r="159" spans="1:22" ht="24.95" customHeight="1" x14ac:dyDescent="0.2">
      <c r="A159" s="21">
        <f t="shared" si="30"/>
        <v>144</v>
      </c>
      <c r="B159" s="120">
        <v>12100112</v>
      </c>
      <c r="C159" s="22" t="s">
        <v>129</v>
      </c>
      <c r="D159" s="22" t="s">
        <v>124</v>
      </c>
      <c r="E159" s="22" t="s">
        <v>28</v>
      </c>
      <c r="F159" s="22" t="s">
        <v>28</v>
      </c>
      <c r="G159" s="22" t="s">
        <v>27</v>
      </c>
      <c r="H159" s="22" t="s">
        <v>29</v>
      </c>
      <c r="I159" s="22" t="s">
        <v>62</v>
      </c>
      <c r="J159" s="119">
        <v>8</v>
      </c>
      <c r="K159" s="119">
        <v>1</v>
      </c>
      <c r="L159" s="119">
        <v>2</v>
      </c>
      <c r="M159" s="119"/>
      <c r="N159" s="121">
        <v>1040760</v>
      </c>
      <c r="O159" s="121">
        <v>1040760</v>
      </c>
      <c r="P159" s="121">
        <v>317021.40000000002</v>
      </c>
      <c r="Q159" s="124">
        <f t="shared" si="27"/>
        <v>386600.69999999995</v>
      </c>
      <c r="R159" s="46">
        <f t="shared" si="31"/>
        <v>346920</v>
      </c>
      <c r="S159" s="46">
        <f t="shared" si="32"/>
        <v>346920</v>
      </c>
      <c r="T159" s="115">
        <v>703622.1</v>
      </c>
      <c r="U159" s="215"/>
    </row>
    <row r="160" spans="1:22" ht="24.95" customHeight="1" x14ac:dyDescent="0.2">
      <c r="A160" s="21">
        <f t="shared" si="30"/>
        <v>145</v>
      </c>
      <c r="B160" s="120">
        <v>12100113</v>
      </c>
      <c r="C160" s="22" t="s">
        <v>129</v>
      </c>
      <c r="D160" s="22" t="s">
        <v>124</v>
      </c>
      <c r="E160" s="22" t="s">
        <v>28</v>
      </c>
      <c r="F160" s="22" t="s">
        <v>28</v>
      </c>
      <c r="G160" s="22" t="s">
        <v>27</v>
      </c>
      <c r="H160" s="22" t="s">
        <v>29</v>
      </c>
      <c r="I160" s="22" t="s">
        <v>67</v>
      </c>
      <c r="J160" s="119">
        <v>8</v>
      </c>
      <c r="K160" s="119">
        <v>1</v>
      </c>
      <c r="L160" s="119">
        <v>2</v>
      </c>
      <c r="M160" s="119"/>
      <c r="N160" s="121">
        <v>11000</v>
      </c>
      <c r="O160" s="121">
        <v>11000</v>
      </c>
      <c r="P160" s="121">
        <v>0</v>
      </c>
      <c r="Q160" s="124">
        <f t="shared" si="27"/>
        <v>2803</v>
      </c>
      <c r="R160" s="46">
        <f t="shared" si="31"/>
        <v>3666.6666666666665</v>
      </c>
      <c r="S160" s="46">
        <f t="shared" si="32"/>
        <v>3666.6666666666665</v>
      </c>
      <c r="T160" s="115">
        <v>2803</v>
      </c>
      <c r="U160" s="215"/>
    </row>
    <row r="161" spans="1:21" ht="24.95" customHeight="1" x14ac:dyDescent="0.2">
      <c r="A161" s="21">
        <f t="shared" si="30"/>
        <v>146</v>
      </c>
      <c r="B161" s="120">
        <v>12100114</v>
      </c>
      <c r="C161" s="22" t="s">
        <v>129</v>
      </c>
      <c r="D161" s="22" t="s">
        <v>124</v>
      </c>
      <c r="E161" s="22" t="s">
        <v>28</v>
      </c>
      <c r="F161" s="22" t="s">
        <v>28</v>
      </c>
      <c r="G161" s="22" t="s">
        <v>27</v>
      </c>
      <c r="H161" s="22" t="s">
        <v>29</v>
      </c>
      <c r="I161" s="22" t="s">
        <v>113</v>
      </c>
      <c r="J161" s="119">
        <v>8</v>
      </c>
      <c r="K161" s="119">
        <v>1</v>
      </c>
      <c r="L161" s="119">
        <v>2</v>
      </c>
      <c r="M161" s="119"/>
      <c r="N161" s="121">
        <v>7500</v>
      </c>
      <c r="O161" s="121">
        <v>7500</v>
      </c>
      <c r="P161" s="121">
        <v>0</v>
      </c>
      <c r="Q161" s="124">
        <f t="shared" si="27"/>
        <v>0</v>
      </c>
      <c r="R161" s="46">
        <f t="shared" si="31"/>
        <v>2500</v>
      </c>
      <c r="S161" s="46">
        <f t="shared" si="32"/>
        <v>2500</v>
      </c>
      <c r="T161" s="115">
        <v>0</v>
      </c>
      <c r="U161" s="215"/>
    </row>
    <row r="162" spans="1:21" ht="24.95" customHeight="1" x14ac:dyDescent="0.2">
      <c r="A162" s="21">
        <f t="shared" si="30"/>
        <v>147</v>
      </c>
      <c r="B162" s="120">
        <v>12100115</v>
      </c>
      <c r="C162" s="22" t="s">
        <v>129</v>
      </c>
      <c r="D162" s="22" t="s">
        <v>124</v>
      </c>
      <c r="E162" s="22" t="s">
        <v>28</v>
      </c>
      <c r="F162" s="22" t="s">
        <v>28</v>
      </c>
      <c r="G162" s="22" t="s">
        <v>27</v>
      </c>
      <c r="H162" s="22" t="s">
        <v>29</v>
      </c>
      <c r="I162" s="22" t="s">
        <v>97</v>
      </c>
      <c r="J162" s="119">
        <v>8</v>
      </c>
      <c r="K162" s="119">
        <v>1</v>
      </c>
      <c r="L162" s="119">
        <v>2</v>
      </c>
      <c r="M162" s="119"/>
      <c r="N162" s="121">
        <v>25000</v>
      </c>
      <c r="O162" s="121">
        <v>25000</v>
      </c>
      <c r="P162" s="121">
        <v>0</v>
      </c>
      <c r="Q162" s="124">
        <f t="shared" si="27"/>
        <v>0</v>
      </c>
      <c r="R162" s="46">
        <f t="shared" si="31"/>
        <v>8333.3333333333339</v>
      </c>
      <c r="S162" s="46">
        <f t="shared" si="32"/>
        <v>8333.3333333333339</v>
      </c>
      <c r="T162" s="115">
        <v>0</v>
      </c>
      <c r="U162" s="215"/>
    </row>
    <row r="163" spans="1:21" ht="24.95" customHeight="1" x14ac:dyDescent="0.2">
      <c r="A163" s="21">
        <f t="shared" si="30"/>
        <v>148</v>
      </c>
      <c r="B163" s="120">
        <v>12100116</v>
      </c>
      <c r="C163" s="22" t="s">
        <v>129</v>
      </c>
      <c r="D163" s="22" t="s">
        <v>124</v>
      </c>
      <c r="E163" s="22" t="s">
        <v>28</v>
      </c>
      <c r="F163" s="22" t="s">
        <v>28</v>
      </c>
      <c r="G163" s="22" t="s">
        <v>27</v>
      </c>
      <c r="H163" s="22" t="s">
        <v>29</v>
      </c>
      <c r="I163" s="22" t="s">
        <v>86</v>
      </c>
      <c r="J163" s="119">
        <v>8</v>
      </c>
      <c r="K163" s="119">
        <v>1</v>
      </c>
      <c r="L163" s="119">
        <v>2</v>
      </c>
      <c r="M163" s="119"/>
      <c r="N163" s="121">
        <v>35000</v>
      </c>
      <c r="O163" s="121">
        <v>35000</v>
      </c>
      <c r="P163" s="121">
        <v>0</v>
      </c>
      <c r="Q163" s="124">
        <f t="shared" si="27"/>
        <v>0</v>
      </c>
      <c r="R163" s="46">
        <f t="shared" si="31"/>
        <v>11666.666666666666</v>
      </c>
      <c r="S163" s="46">
        <f t="shared" si="32"/>
        <v>11666.666666666666</v>
      </c>
      <c r="T163" s="115">
        <v>0</v>
      </c>
      <c r="U163" s="215"/>
    </row>
    <row r="164" spans="1:21" ht="24.95" customHeight="1" x14ac:dyDescent="0.2">
      <c r="A164" s="21">
        <f t="shared" si="30"/>
        <v>149</v>
      </c>
      <c r="B164" s="120">
        <v>12100117</v>
      </c>
      <c r="C164" s="22" t="s">
        <v>129</v>
      </c>
      <c r="D164" s="22" t="s">
        <v>124</v>
      </c>
      <c r="E164" s="22" t="s">
        <v>28</v>
      </c>
      <c r="F164" s="22" t="s">
        <v>28</v>
      </c>
      <c r="G164" s="22" t="s">
        <v>27</v>
      </c>
      <c r="H164" s="22" t="s">
        <v>29</v>
      </c>
      <c r="I164" s="22" t="s">
        <v>89</v>
      </c>
      <c r="J164" s="119">
        <v>8</v>
      </c>
      <c r="K164" s="119">
        <v>1</v>
      </c>
      <c r="L164" s="119">
        <v>2</v>
      </c>
      <c r="M164" s="119"/>
      <c r="N164" s="121">
        <v>75000</v>
      </c>
      <c r="O164" s="121">
        <v>75000</v>
      </c>
      <c r="P164" s="121">
        <v>0</v>
      </c>
      <c r="Q164" s="124">
        <f t="shared" si="27"/>
        <v>1260</v>
      </c>
      <c r="R164" s="46">
        <f t="shared" si="31"/>
        <v>25000</v>
      </c>
      <c r="S164" s="46">
        <f t="shared" si="32"/>
        <v>25000</v>
      </c>
      <c r="T164" s="115">
        <v>1260</v>
      </c>
      <c r="U164" s="215"/>
    </row>
    <row r="165" spans="1:21" ht="24.95" customHeight="1" x14ac:dyDescent="0.2">
      <c r="A165" s="21">
        <f t="shared" si="30"/>
        <v>150</v>
      </c>
      <c r="B165" s="120">
        <v>12100118</v>
      </c>
      <c r="C165" s="22" t="s">
        <v>129</v>
      </c>
      <c r="D165" s="22" t="s">
        <v>124</v>
      </c>
      <c r="E165" s="22" t="s">
        <v>28</v>
      </c>
      <c r="F165" s="22" t="s">
        <v>28</v>
      </c>
      <c r="G165" s="22" t="s">
        <v>27</v>
      </c>
      <c r="H165" s="22" t="s">
        <v>29</v>
      </c>
      <c r="I165" s="22" t="s">
        <v>64</v>
      </c>
      <c r="J165" s="119">
        <v>8</v>
      </c>
      <c r="K165" s="119">
        <v>1</v>
      </c>
      <c r="L165" s="119">
        <v>2</v>
      </c>
      <c r="M165" s="119"/>
      <c r="N165" s="121">
        <v>78750</v>
      </c>
      <c r="O165" s="121">
        <v>78750</v>
      </c>
      <c r="P165" s="121">
        <v>0</v>
      </c>
      <c r="Q165" s="124">
        <f t="shared" si="27"/>
        <v>10.75</v>
      </c>
      <c r="R165" s="46">
        <f t="shared" si="31"/>
        <v>26250</v>
      </c>
      <c r="S165" s="46">
        <f t="shared" si="32"/>
        <v>26250</v>
      </c>
      <c r="T165" s="115">
        <v>10.75</v>
      </c>
      <c r="U165" s="215"/>
    </row>
    <row r="166" spans="1:21" ht="24.95" customHeight="1" x14ac:dyDescent="0.2">
      <c r="A166" s="21">
        <f t="shared" si="30"/>
        <v>151</v>
      </c>
      <c r="B166" s="120">
        <v>12100119</v>
      </c>
      <c r="C166" s="22" t="s">
        <v>129</v>
      </c>
      <c r="D166" s="22" t="s">
        <v>124</v>
      </c>
      <c r="E166" s="22" t="s">
        <v>28</v>
      </c>
      <c r="F166" s="22" t="s">
        <v>28</v>
      </c>
      <c r="G166" s="22" t="s">
        <v>27</v>
      </c>
      <c r="H166" s="22" t="s">
        <v>29</v>
      </c>
      <c r="I166" s="22" t="s">
        <v>87</v>
      </c>
      <c r="J166" s="119">
        <v>8</v>
      </c>
      <c r="K166" s="119">
        <v>1</v>
      </c>
      <c r="L166" s="119">
        <v>2</v>
      </c>
      <c r="M166" s="119"/>
      <c r="N166" s="121">
        <v>34000</v>
      </c>
      <c r="O166" s="121">
        <v>34000</v>
      </c>
      <c r="P166" s="121">
        <v>0</v>
      </c>
      <c r="Q166" s="124">
        <f t="shared" si="27"/>
        <v>0</v>
      </c>
      <c r="R166" s="46">
        <f t="shared" si="31"/>
        <v>11333.333333333334</v>
      </c>
      <c r="S166" s="46">
        <f t="shared" si="32"/>
        <v>11333.333333333334</v>
      </c>
      <c r="T166" s="115">
        <v>0</v>
      </c>
      <c r="U166" s="215"/>
    </row>
    <row r="167" spans="1:21" ht="24.95" customHeight="1" x14ac:dyDescent="0.2">
      <c r="A167" s="21">
        <f t="shared" si="30"/>
        <v>152</v>
      </c>
      <c r="B167" s="120">
        <v>12100120</v>
      </c>
      <c r="C167" s="22" t="s">
        <v>129</v>
      </c>
      <c r="D167" s="22" t="s">
        <v>124</v>
      </c>
      <c r="E167" s="22" t="s">
        <v>28</v>
      </c>
      <c r="F167" s="22" t="s">
        <v>28</v>
      </c>
      <c r="G167" s="22" t="s">
        <v>27</v>
      </c>
      <c r="H167" s="22" t="s">
        <v>29</v>
      </c>
      <c r="I167" s="22" t="s">
        <v>60</v>
      </c>
      <c r="J167" s="119">
        <v>8</v>
      </c>
      <c r="K167" s="119">
        <v>1</v>
      </c>
      <c r="L167" s="119">
        <v>2</v>
      </c>
      <c r="M167" s="119"/>
      <c r="N167" s="121">
        <v>8000</v>
      </c>
      <c r="O167" s="121">
        <v>8000</v>
      </c>
      <c r="P167" s="121">
        <v>0</v>
      </c>
      <c r="Q167" s="124">
        <f t="shared" si="27"/>
        <v>0</v>
      </c>
      <c r="R167" s="46">
        <f t="shared" si="31"/>
        <v>2666.6666666666665</v>
      </c>
      <c r="S167" s="46">
        <f t="shared" si="32"/>
        <v>2666.6666666666665</v>
      </c>
      <c r="T167" s="115">
        <v>0</v>
      </c>
      <c r="U167" s="215"/>
    </row>
    <row r="168" spans="1:21" ht="24.95" customHeight="1" x14ac:dyDescent="0.2">
      <c r="A168" s="21">
        <f t="shared" si="30"/>
        <v>153</v>
      </c>
      <c r="B168" s="120">
        <v>12100121</v>
      </c>
      <c r="C168" s="22" t="s">
        <v>129</v>
      </c>
      <c r="D168" s="22" t="s">
        <v>124</v>
      </c>
      <c r="E168" s="22" t="s">
        <v>28</v>
      </c>
      <c r="F168" s="22" t="s">
        <v>28</v>
      </c>
      <c r="G168" s="22" t="s">
        <v>27</v>
      </c>
      <c r="H168" s="22" t="s">
        <v>29</v>
      </c>
      <c r="I168" s="22" t="s">
        <v>116</v>
      </c>
      <c r="J168" s="119">
        <v>8</v>
      </c>
      <c r="K168" s="119">
        <v>1</v>
      </c>
      <c r="L168" s="119">
        <v>2</v>
      </c>
      <c r="M168" s="119"/>
      <c r="N168" s="121">
        <v>30000</v>
      </c>
      <c r="O168" s="121">
        <v>30000</v>
      </c>
      <c r="P168" s="121">
        <v>0</v>
      </c>
      <c r="Q168" s="124">
        <f t="shared" si="27"/>
        <v>0</v>
      </c>
      <c r="R168" s="46">
        <f t="shared" si="31"/>
        <v>10000</v>
      </c>
      <c r="S168" s="46">
        <f t="shared" si="32"/>
        <v>10000</v>
      </c>
      <c r="T168" s="115">
        <v>0</v>
      </c>
      <c r="U168" s="215"/>
    </row>
    <row r="169" spans="1:21" ht="24.95" customHeight="1" x14ac:dyDescent="0.2">
      <c r="A169" s="21">
        <f t="shared" si="30"/>
        <v>154</v>
      </c>
      <c r="B169" s="120">
        <v>12100122</v>
      </c>
      <c r="C169" s="22" t="s">
        <v>129</v>
      </c>
      <c r="D169" s="22" t="s">
        <v>124</v>
      </c>
      <c r="E169" s="22" t="s">
        <v>28</v>
      </c>
      <c r="F169" s="22" t="s">
        <v>28</v>
      </c>
      <c r="G169" s="22" t="s">
        <v>27</v>
      </c>
      <c r="H169" s="22" t="s">
        <v>29</v>
      </c>
      <c r="I169" s="22" t="s">
        <v>91</v>
      </c>
      <c r="J169" s="119">
        <v>8</v>
      </c>
      <c r="K169" s="119">
        <v>1</v>
      </c>
      <c r="L169" s="119">
        <v>2</v>
      </c>
      <c r="M169" s="119"/>
      <c r="N169" s="121">
        <v>75000</v>
      </c>
      <c r="O169" s="121">
        <v>75000</v>
      </c>
      <c r="P169" s="121">
        <v>13600</v>
      </c>
      <c r="Q169" s="124">
        <f t="shared" si="27"/>
        <v>0</v>
      </c>
      <c r="R169" s="46">
        <f t="shared" si="31"/>
        <v>25000</v>
      </c>
      <c r="S169" s="46">
        <f t="shared" si="32"/>
        <v>25000</v>
      </c>
      <c r="T169" s="115">
        <v>13600</v>
      </c>
      <c r="U169" s="215"/>
    </row>
    <row r="170" spans="1:21" ht="24.95" customHeight="1" x14ac:dyDescent="0.2">
      <c r="A170" s="21">
        <f t="shared" si="30"/>
        <v>155</v>
      </c>
      <c r="B170" s="120">
        <v>12100123</v>
      </c>
      <c r="C170" s="22" t="s">
        <v>129</v>
      </c>
      <c r="D170" s="22" t="s">
        <v>124</v>
      </c>
      <c r="E170" s="22" t="s">
        <v>28</v>
      </c>
      <c r="F170" s="22" t="s">
        <v>28</v>
      </c>
      <c r="G170" s="22" t="s">
        <v>27</v>
      </c>
      <c r="H170" s="22" t="s">
        <v>29</v>
      </c>
      <c r="I170" s="22" t="s">
        <v>105</v>
      </c>
      <c r="J170" s="119">
        <v>8</v>
      </c>
      <c r="K170" s="119">
        <v>1</v>
      </c>
      <c r="L170" s="119">
        <v>2</v>
      </c>
      <c r="M170" s="119"/>
      <c r="N170" s="121">
        <v>94400</v>
      </c>
      <c r="O170" s="121">
        <v>94400</v>
      </c>
      <c r="P170" s="121">
        <v>17325</v>
      </c>
      <c r="Q170" s="124">
        <f t="shared" si="27"/>
        <v>0</v>
      </c>
      <c r="R170" s="46">
        <f t="shared" si="31"/>
        <v>31466.666666666668</v>
      </c>
      <c r="S170" s="46">
        <f t="shared" si="32"/>
        <v>31466.666666666668</v>
      </c>
      <c r="T170" s="115">
        <v>17325</v>
      </c>
      <c r="U170" s="215"/>
    </row>
    <row r="171" spans="1:21" ht="24.95" customHeight="1" x14ac:dyDescent="0.2">
      <c r="A171" s="21">
        <f t="shared" si="30"/>
        <v>156</v>
      </c>
      <c r="B171" s="120">
        <v>12100124</v>
      </c>
      <c r="C171" s="22" t="s">
        <v>129</v>
      </c>
      <c r="D171" s="22" t="s">
        <v>124</v>
      </c>
      <c r="E171" s="22" t="s">
        <v>28</v>
      </c>
      <c r="F171" s="22" t="s">
        <v>28</v>
      </c>
      <c r="G171" s="22" t="s">
        <v>27</v>
      </c>
      <c r="H171" s="22" t="s">
        <v>29</v>
      </c>
      <c r="I171" s="22" t="s">
        <v>109</v>
      </c>
      <c r="J171" s="119">
        <v>8</v>
      </c>
      <c r="K171" s="119">
        <v>1</v>
      </c>
      <c r="L171" s="119">
        <v>2</v>
      </c>
      <c r="M171" s="119"/>
      <c r="N171" s="121">
        <v>7500</v>
      </c>
      <c r="O171" s="121">
        <v>7500</v>
      </c>
      <c r="P171" s="121">
        <v>0</v>
      </c>
      <c r="Q171" s="124">
        <f t="shared" si="27"/>
        <v>876</v>
      </c>
      <c r="R171" s="46">
        <f t="shared" si="31"/>
        <v>2500</v>
      </c>
      <c r="S171" s="46">
        <f t="shared" si="32"/>
        <v>2500</v>
      </c>
      <c r="T171" s="115">
        <v>876</v>
      </c>
      <c r="U171" s="215"/>
    </row>
    <row r="172" spans="1:21" ht="24.95" customHeight="1" x14ac:dyDescent="0.2">
      <c r="A172" s="21">
        <f t="shared" si="30"/>
        <v>157</v>
      </c>
      <c r="B172" s="120">
        <v>12100125</v>
      </c>
      <c r="C172" s="22" t="s">
        <v>129</v>
      </c>
      <c r="D172" s="22" t="s">
        <v>124</v>
      </c>
      <c r="E172" s="22" t="s">
        <v>28</v>
      </c>
      <c r="F172" s="22" t="s">
        <v>28</v>
      </c>
      <c r="G172" s="22" t="s">
        <v>27</v>
      </c>
      <c r="H172" s="22" t="s">
        <v>29</v>
      </c>
      <c r="I172" s="22" t="s">
        <v>68</v>
      </c>
      <c r="J172" s="119">
        <v>8</v>
      </c>
      <c r="K172" s="119">
        <v>1</v>
      </c>
      <c r="L172" s="119">
        <v>2</v>
      </c>
      <c r="M172" s="119"/>
      <c r="N172" s="121">
        <v>111049.09</v>
      </c>
      <c r="O172" s="121">
        <v>99049.09</v>
      </c>
      <c r="P172" s="121">
        <v>0</v>
      </c>
      <c r="Q172" s="124">
        <f t="shared" si="27"/>
        <v>0</v>
      </c>
      <c r="R172" s="46">
        <f t="shared" si="31"/>
        <v>37016.363333333335</v>
      </c>
      <c r="S172" s="46">
        <f t="shared" si="32"/>
        <v>33016.363333333335</v>
      </c>
      <c r="T172" s="115">
        <v>0</v>
      </c>
      <c r="U172" s="215"/>
    </row>
    <row r="173" spans="1:21" ht="24.95" customHeight="1" x14ac:dyDescent="0.2">
      <c r="A173" s="21">
        <f t="shared" si="30"/>
        <v>158</v>
      </c>
      <c r="B173" s="120">
        <v>12100126</v>
      </c>
      <c r="C173" s="22" t="s">
        <v>129</v>
      </c>
      <c r="D173" s="22" t="s">
        <v>124</v>
      </c>
      <c r="E173" s="22" t="s">
        <v>28</v>
      </c>
      <c r="F173" s="22" t="s">
        <v>28</v>
      </c>
      <c r="G173" s="22" t="s">
        <v>27</v>
      </c>
      <c r="H173" s="22" t="s">
        <v>29</v>
      </c>
      <c r="I173" s="22" t="s">
        <v>145</v>
      </c>
      <c r="J173" s="119">
        <v>8</v>
      </c>
      <c r="K173" s="119">
        <v>1</v>
      </c>
      <c r="L173" s="119">
        <v>2</v>
      </c>
      <c r="M173" s="119"/>
      <c r="N173" s="121">
        <v>3000</v>
      </c>
      <c r="O173" s="121">
        <v>3000</v>
      </c>
      <c r="P173" s="121">
        <v>0</v>
      </c>
      <c r="Q173" s="124">
        <f t="shared" si="27"/>
        <v>10</v>
      </c>
      <c r="R173" s="46">
        <f t="shared" si="31"/>
        <v>1000</v>
      </c>
      <c r="S173" s="46">
        <f t="shared" si="32"/>
        <v>1000</v>
      </c>
      <c r="T173" s="115">
        <v>10</v>
      </c>
      <c r="U173" s="215"/>
    </row>
    <row r="174" spans="1:21" ht="24.95" customHeight="1" x14ac:dyDescent="0.2">
      <c r="A174" s="21">
        <f t="shared" si="30"/>
        <v>159</v>
      </c>
      <c r="B174" s="120">
        <v>12100127</v>
      </c>
      <c r="C174" s="22" t="s">
        <v>129</v>
      </c>
      <c r="D174" s="22" t="s">
        <v>124</v>
      </c>
      <c r="E174" s="22" t="s">
        <v>28</v>
      </c>
      <c r="F174" s="22" t="s">
        <v>28</v>
      </c>
      <c r="G174" s="22" t="s">
        <v>27</v>
      </c>
      <c r="H174" s="22" t="s">
        <v>29</v>
      </c>
      <c r="I174" s="22" t="s">
        <v>169</v>
      </c>
      <c r="J174" s="119">
        <v>8</v>
      </c>
      <c r="K174" s="119">
        <v>1</v>
      </c>
      <c r="L174" s="119">
        <v>2</v>
      </c>
      <c r="M174" s="119"/>
      <c r="N174" s="121">
        <v>1050</v>
      </c>
      <c r="O174" s="121">
        <v>1050</v>
      </c>
      <c r="P174" s="121">
        <v>0</v>
      </c>
      <c r="Q174" s="124">
        <f t="shared" si="27"/>
        <v>0</v>
      </c>
      <c r="R174" s="46">
        <f t="shared" si="31"/>
        <v>350</v>
      </c>
      <c r="S174" s="46">
        <f t="shared" si="32"/>
        <v>350</v>
      </c>
      <c r="T174" s="115">
        <v>0</v>
      </c>
      <c r="U174" s="215"/>
    </row>
    <row r="175" spans="1:21" ht="24.95" customHeight="1" x14ac:dyDescent="0.2">
      <c r="A175" s="21">
        <f t="shared" si="30"/>
        <v>160</v>
      </c>
      <c r="B175" s="120">
        <v>12100128</v>
      </c>
      <c r="C175" s="22" t="s">
        <v>129</v>
      </c>
      <c r="D175" s="22" t="s">
        <v>124</v>
      </c>
      <c r="E175" s="22" t="s">
        <v>28</v>
      </c>
      <c r="F175" s="22" t="s">
        <v>28</v>
      </c>
      <c r="G175" s="22" t="s">
        <v>27</v>
      </c>
      <c r="H175" s="22" t="s">
        <v>29</v>
      </c>
      <c r="I175" s="22" t="s">
        <v>111</v>
      </c>
      <c r="J175" s="119">
        <v>8</v>
      </c>
      <c r="K175" s="119">
        <v>1</v>
      </c>
      <c r="L175" s="119">
        <v>2</v>
      </c>
      <c r="M175" s="119"/>
      <c r="N175" s="121">
        <v>39100</v>
      </c>
      <c r="O175" s="121">
        <v>39100</v>
      </c>
      <c r="P175" s="121">
        <v>0</v>
      </c>
      <c r="Q175" s="124">
        <f t="shared" si="27"/>
        <v>217.89</v>
      </c>
      <c r="R175" s="46">
        <f t="shared" si="31"/>
        <v>13033.333333333334</v>
      </c>
      <c r="S175" s="46">
        <f t="shared" si="32"/>
        <v>13033.333333333334</v>
      </c>
      <c r="T175" s="115">
        <v>217.89</v>
      </c>
      <c r="U175" s="215"/>
    </row>
    <row r="176" spans="1:21" ht="24.95" customHeight="1" x14ac:dyDescent="0.2">
      <c r="A176" s="21">
        <f t="shared" si="30"/>
        <v>161</v>
      </c>
      <c r="B176" s="120">
        <v>12100129</v>
      </c>
      <c r="C176" s="22" t="s">
        <v>129</v>
      </c>
      <c r="D176" s="22" t="s">
        <v>124</v>
      </c>
      <c r="E176" s="22" t="s">
        <v>28</v>
      </c>
      <c r="F176" s="22" t="s">
        <v>28</v>
      </c>
      <c r="G176" s="22" t="s">
        <v>27</v>
      </c>
      <c r="H176" s="22" t="s">
        <v>29</v>
      </c>
      <c r="I176" s="22" t="s">
        <v>118</v>
      </c>
      <c r="J176" s="119">
        <v>8</v>
      </c>
      <c r="K176" s="119">
        <v>1</v>
      </c>
      <c r="L176" s="119">
        <v>2</v>
      </c>
      <c r="M176" s="119"/>
      <c r="N176" s="121">
        <v>1750</v>
      </c>
      <c r="O176" s="121">
        <v>1750</v>
      </c>
      <c r="P176" s="121">
        <v>0</v>
      </c>
      <c r="Q176" s="124">
        <f t="shared" si="27"/>
        <v>0</v>
      </c>
      <c r="R176" s="46">
        <f t="shared" si="31"/>
        <v>583.33333333333337</v>
      </c>
      <c r="S176" s="46">
        <f t="shared" si="32"/>
        <v>583.33333333333337</v>
      </c>
      <c r="T176" s="115">
        <v>0</v>
      </c>
      <c r="U176" s="215"/>
    </row>
    <row r="177" spans="1:26" ht="24.95" customHeight="1" x14ac:dyDescent="0.2">
      <c r="A177" s="21">
        <f t="shared" si="30"/>
        <v>162</v>
      </c>
      <c r="B177" s="120">
        <v>12100130</v>
      </c>
      <c r="C177" s="22" t="s">
        <v>129</v>
      </c>
      <c r="D177" s="22" t="s">
        <v>124</v>
      </c>
      <c r="E177" s="22" t="s">
        <v>28</v>
      </c>
      <c r="F177" s="22" t="s">
        <v>28</v>
      </c>
      <c r="G177" s="22" t="s">
        <v>27</v>
      </c>
      <c r="H177" s="22" t="s">
        <v>29</v>
      </c>
      <c r="I177" s="22" t="s">
        <v>100</v>
      </c>
      <c r="J177" s="119">
        <v>8</v>
      </c>
      <c r="K177" s="119">
        <v>1</v>
      </c>
      <c r="L177" s="119">
        <v>2</v>
      </c>
      <c r="M177" s="119"/>
      <c r="N177" s="121">
        <v>30900</v>
      </c>
      <c r="O177" s="121">
        <v>30900</v>
      </c>
      <c r="P177" s="121">
        <v>0</v>
      </c>
      <c r="Q177" s="124">
        <f t="shared" si="27"/>
        <v>0</v>
      </c>
      <c r="R177" s="46">
        <f t="shared" si="31"/>
        <v>10300</v>
      </c>
      <c r="S177" s="46">
        <f t="shared" si="32"/>
        <v>10300</v>
      </c>
      <c r="T177" s="115">
        <v>0</v>
      </c>
      <c r="U177" s="215"/>
    </row>
    <row r="178" spans="1:26" ht="24.95" customHeight="1" x14ac:dyDescent="0.2">
      <c r="A178" s="21">
        <f t="shared" si="30"/>
        <v>163</v>
      </c>
      <c r="B178" s="120">
        <v>12100131</v>
      </c>
      <c r="C178" s="22" t="s">
        <v>129</v>
      </c>
      <c r="D178" s="22" t="s">
        <v>124</v>
      </c>
      <c r="E178" s="22" t="s">
        <v>28</v>
      </c>
      <c r="F178" s="22" t="s">
        <v>28</v>
      </c>
      <c r="G178" s="22" t="s">
        <v>27</v>
      </c>
      <c r="H178" s="22" t="s">
        <v>29</v>
      </c>
      <c r="I178" s="22" t="s">
        <v>110</v>
      </c>
      <c r="J178" s="119">
        <v>8</v>
      </c>
      <c r="K178" s="119">
        <v>1</v>
      </c>
      <c r="L178" s="119">
        <v>2</v>
      </c>
      <c r="M178" s="119"/>
      <c r="N178" s="121">
        <v>79000</v>
      </c>
      <c r="O178" s="121">
        <v>79000</v>
      </c>
      <c r="P178" s="121">
        <v>11143.65</v>
      </c>
      <c r="Q178" s="124">
        <f t="shared" si="27"/>
        <v>3197.33</v>
      </c>
      <c r="R178" s="46">
        <f t="shared" si="31"/>
        <v>26333.333333333332</v>
      </c>
      <c r="S178" s="46">
        <f t="shared" si="32"/>
        <v>26333.333333333332</v>
      </c>
      <c r="T178" s="115">
        <v>14340.98</v>
      </c>
      <c r="U178" s="215"/>
    </row>
    <row r="179" spans="1:26" ht="24.95" customHeight="1" x14ac:dyDescent="0.2">
      <c r="A179" s="21">
        <f t="shared" si="30"/>
        <v>164</v>
      </c>
      <c r="B179" s="120">
        <v>12100132</v>
      </c>
      <c r="C179" s="22" t="s">
        <v>129</v>
      </c>
      <c r="D179" s="22" t="s">
        <v>124</v>
      </c>
      <c r="E179" s="22" t="s">
        <v>28</v>
      </c>
      <c r="F179" s="22" t="s">
        <v>28</v>
      </c>
      <c r="G179" s="22" t="s">
        <v>27</v>
      </c>
      <c r="H179" s="22" t="s">
        <v>29</v>
      </c>
      <c r="I179" s="22" t="s">
        <v>61</v>
      </c>
      <c r="J179" s="119">
        <v>8</v>
      </c>
      <c r="K179" s="119">
        <v>1</v>
      </c>
      <c r="L179" s="119">
        <v>2</v>
      </c>
      <c r="M179" s="119"/>
      <c r="N179" s="121">
        <v>235100</v>
      </c>
      <c r="O179" s="121">
        <v>235100</v>
      </c>
      <c r="P179" s="121">
        <v>81509.98</v>
      </c>
      <c r="Q179" s="124">
        <f t="shared" si="27"/>
        <v>94070.000000000015</v>
      </c>
      <c r="R179" s="46">
        <f t="shared" si="31"/>
        <v>78366.666666666672</v>
      </c>
      <c r="S179" s="46">
        <f t="shared" si="32"/>
        <v>78366.666666666672</v>
      </c>
      <c r="T179" s="115">
        <v>175579.98</v>
      </c>
      <c r="U179" s="215"/>
    </row>
    <row r="180" spans="1:26" ht="24.95" customHeight="1" x14ac:dyDescent="0.2">
      <c r="A180" s="21">
        <f t="shared" si="30"/>
        <v>165</v>
      </c>
      <c r="B180" s="120">
        <v>12100133</v>
      </c>
      <c r="C180" s="22" t="s">
        <v>129</v>
      </c>
      <c r="D180" s="22" t="s">
        <v>124</v>
      </c>
      <c r="E180" s="22" t="s">
        <v>28</v>
      </c>
      <c r="F180" s="22" t="s">
        <v>28</v>
      </c>
      <c r="G180" s="22" t="s">
        <v>27</v>
      </c>
      <c r="H180" s="22" t="s">
        <v>29</v>
      </c>
      <c r="I180" s="22" t="s">
        <v>117</v>
      </c>
      <c r="J180" s="119">
        <v>8</v>
      </c>
      <c r="K180" s="119">
        <v>1</v>
      </c>
      <c r="L180" s="119">
        <v>2</v>
      </c>
      <c r="M180" s="119"/>
      <c r="N180" s="121">
        <v>49700</v>
      </c>
      <c r="O180" s="121">
        <v>49700</v>
      </c>
      <c r="P180" s="121">
        <v>0</v>
      </c>
      <c r="Q180" s="124">
        <f t="shared" si="27"/>
        <v>0</v>
      </c>
      <c r="R180" s="46">
        <f t="shared" si="31"/>
        <v>16566.666666666668</v>
      </c>
      <c r="S180" s="46">
        <f t="shared" si="32"/>
        <v>16566.666666666668</v>
      </c>
      <c r="T180" s="115">
        <v>0</v>
      </c>
      <c r="U180" s="215"/>
    </row>
    <row r="181" spans="1:26" ht="24.95" customHeight="1" x14ac:dyDescent="0.2">
      <c r="A181" s="21">
        <f t="shared" si="30"/>
        <v>166</v>
      </c>
      <c r="B181" s="120">
        <v>12100134</v>
      </c>
      <c r="C181" s="22" t="s">
        <v>129</v>
      </c>
      <c r="D181" s="22" t="s">
        <v>124</v>
      </c>
      <c r="E181" s="22" t="s">
        <v>28</v>
      </c>
      <c r="F181" s="22" t="s">
        <v>28</v>
      </c>
      <c r="G181" s="22" t="s">
        <v>27</v>
      </c>
      <c r="H181" s="22" t="s">
        <v>29</v>
      </c>
      <c r="I181" s="22" t="s">
        <v>112</v>
      </c>
      <c r="J181" s="119">
        <v>8</v>
      </c>
      <c r="K181" s="119">
        <v>1</v>
      </c>
      <c r="L181" s="119">
        <v>2</v>
      </c>
      <c r="M181" s="119"/>
      <c r="N181" s="121">
        <v>5200</v>
      </c>
      <c r="O181" s="121">
        <v>5200</v>
      </c>
      <c r="P181" s="121">
        <v>0</v>
      </c>
      <c r="Q181" s="124">
        <f t="shared" si="27"/>
        <v>0</v>
      </c>
      <c r="R181" s="46">
        <f t="shared" si="31"/>
        <v>1733.3333333333333</v>
      </c>
      <c r="S181" s="46">
        <f t="shared" si="32"/>
        <v>1733.3333333333333</v>
      </c>
      <c r="T181" s="115">
        <v>0</v>
      </c>
      <c r="U181" s="215"/>
    </row>
    <row r="182" spans="1:26" ht="24.95" customHeight="1" x14ac:dyDescent="0.2">
      <c r="A182" s="21">
        <f t="shared" si="30"/>
        <v>167</v>
      </c>
      <c r="B182" s="120">
        <v>12100135</v>
      </c>
      <c r="C182" s="22" t="s">
        <v>129</v>
      </c>
      <c r="D182" s="22" t="s">
        <v>124</v>
      </c>
      <c r="E182" s="22" t="s">
        <v>28</v>
      </c>
      <c r="F182" s="22" t="s">
        <v>28</v>
      </c>
      <c r="G182" s="22" t="s">
        <v>27</v>
      </c>
      <c r="H182" s="22" t="s">
        <v>29</v>
      </c>
      <c r="I182" s="22" t="s">
        <v>72</v>
      </c>
      <c r="J182" s="119">
        <v>8</v>
      </c>
      <c r="K182" s="119">
        <v>1</v>
      </c>
      <c r="L182" s="119">
        <v>2</v>
      </c>
      <c r="M182" s="119"/>
      <c r="N182" s="121">
        <v>12500</v>
      </c>
      <c r="O182" s="121">
        <v>12500</v>
      </c>
      <c r="P182" s="121">
        <v>0</v>
      </c>
      <c r="Q182" s="124">
        <f t="shared" si="27"/>
        <v>1000</v>
      </c>
      <c r="R182" s="46">
        <f t="shared" si="31"/>
        <v>4166.666666666667</v>
      </c>
      <c r="S182" s="46">
        <f t="shared" si="32"/>
        <v>4166.666666666667</v>
      </c>
      <c r="T182" s="115">
        <v>1000</v>
      </c>
      <c r="U182" s="215"/>
    </row>
    <row r="183" spans="1:26" ht="24.95" customHeight="1" x14ac:dyDescent="0.2">
      <c r="A183" s="21">
        <f t="shared" si="30"/>
        <v>168</v>
      </c>
      <c r="B183" s="120">
        <v>12100136</v>
      </c>
      <c r="C183" s="22" t="s">
        <v>129</v>
      </c>
      <c r="D183" s="22" t="s">
        <v>124</v>
      </c>
      <c r="E183" s="22" t="s">
        <v>28</v>
      </c>
      <c r="F183" s="22" t="s">
        <v>28</v>
      </c>
      <c r="G183" s="22" t="s">
        <v>27</v>
      </c>
      <c r="H183" s="22" t="s">
        <v>29</v>
      </c>
      <c r="I183" s="22" t="s">
        <v>74</v>
      </c>
      <c r="J183" s="119">
        <v>8</v>
      </c>
      <c r="K183" s="119">
        <v>1</v>
      </c>
      <c r="L183" s="119">
        <v>2</v>
      </c>
      <c r="M183" s="119"/>
      <c r="N183" s="121">
        <v>86730</v>
      </c>
      <c r="O183" s="121">
        <v>86730</v>
      </c>
      <c r="P183" s="121">
        <v>4469.42</v>
      </c>
      <c r="Q183" s="124">
        <f t="shared" si="27"/>
        <v>0</v>
      </c>
      <c r="R183" s="46">
        <f t="shared" si="31"/>
        <v>28910</v>
      </c>
      <c r="S183" s="46">
        <f t="shared" si="32"/>
        <v>28910</v>
      </c>
      <c r="T183" s="115">
        <v>4469.42</v>
      </c>
      <c r="U183" s="215"/>
    </row>
    <row r="184" spans="1:26" ht="24.95" customHeight="1" x14ac:dyDescent="0.2">
      <c r="A184" s="21">
        <f t="shared" si="30"/>
        <v>169</v>
      </c>
      <c r="B184" s="120">
        <v>12100137</v>
      </c>
      <c r="C184" s="22" t="s">
        <v>129</v>
      </c>
      <c r="D184" s="22" t="s">
        <v>124</v>
      </c>
      <c r="E184" s="22" t="s">
        <v>28</v>
      </c>
      <c r="F184" s="22" t="s">
        <v>28</v>
      </c>
      <c r="G184" s="22" t="s">
        <v>27</v>
      </c>
      <c r="H184" s="22" t="s">
        <v>29</v>
      </c>
      <c r="I184" s="22" t="s">
        <v>57</v>
      </c>
      <c r="J184" s="119">
        <v>8</v>
      </c>
      <c r="K184" s="119">
        <v>1</v>
      </c>
      <c r="L184" s="119">
        <v>2</v>
      </c>
      <c r="M184" s="119"/>
      <c r="N184" s="121">
        <v>86730</v>
      </c>
      <c r="O184" s="121">
        <v>98730</v>
      </c>
      <c r="P184" s="121">
        <v>0</v>
      </c>
      <c r="Q184" s="124">
        <f t="shared" si="27"/>
        <v>10932.33</v>
      </c>
      <c r="R184" s="46">
        <f t="shared" si="31"/>
        <v>28910</v>
      </c>
      <c r="S184" s="46">
        <f t="shared" si="32"/>
        <v>32910</v>
      </c>
      <c r="T184" s="115">
        <v>10932.33</v>
      </c>
      <c r="U184" s="215"/>
    </row>
    <row r="185" spans="1:26" ht="24.95" customHeight="1" x14ac:dyDescent="0.2">
      <c r="A185" s="21">
        <f t="shared" si="30"/>
        <v>170</v>
      </c>
      <c r="B185" s="120">
        <v>12100138</v>
      </c>
      <c r="C185" s="22" t="s">
        <v>129</v>
      </c>
      <c r="D185" s="22" t="s">
        <v>124</v>
      </c>
      <c r="E185" s="22" t="s">
        <v>28</v>
      </c>
      <c r="F185" s="22" t="s">
        <v>28</v>
      </c>
      <c r="G185" s="22" t="s">
        <v>27</v>
      </c>
      <c r="H185" s="22" t="s">
        <v>29</v>
      </c>
      <c r="I185" s="22" t="s">
        <v>56</v>
      </c>
      <c r="J185" s="119">
        <v>8</v>
      </c>
      <c r="K185" s="119">
        <v>1</v>
      </c>
      <c r="L185" s="119">
        <v>2</v>
      </c>
      <c r="M185" s="119"/>
      <c r="N185" s="121">
        <v>540200</v>
      </c>
      <c r="O185" s="121">
        <v>540200</v>
      </c>
      <c r="P185" s="121">
        <v>12734.56</v>
      </c>
      <c r="Q185" s="124">
        <f t="shared" si="27"/>
        <v>0</v>
      </c>
      <c r="R185" s="46">
        <f t="shared" si="31"/>
        <v>180066.66666666666</v>
      </c>
      <c r="S185" s="46">
        <f t="shared" si="32"/>
        <v>180066.66666666666</v>
      </c>
      <c r="T185" s="115">
        <v>12734.56</v>
      </c>
      <c r="U185" s="215"/>
    </row>
    <row r="186" spans="1:26" ht="24.95" customHeight="1" x14ac:dyDescent="0.2">
      <c r="A186" s="21">
        <f t="shared" si="30"/>
        <v>171</v>
      </c>
      <c r="B186" s="120">
        <v>12100139</v>
      </c>
      <c r="C186" s="22" t="s">
        <v>129</v>
      </c>
      <c r="D186" s="22" t="s">
        <v>124</v>
      </c>
      <c r="E186" s="22" t="s">
        <v>28</v>
      </c>
      <c r="F186" s="22" t="s">
        <v>28</v>
      </c>
      <c r="G186" s="22" t="s">
        <v>27</v>
      </c>
      <c r="H186" s="22" t="s">
        <v>29</v>
      </c>
      <c r="I186" s="22" t="s">
        <v>101</v>
      </c>
      <c r="J186" s="119">
        <v>8</v>
      </c>
      <c r="K186" s="119">
        <v>1</v>
      </c>
      <c r="L186" s="119">
        <v>2</v>
      </c>
      <c r="M186" s="119"/>
      <c r="N186" s="121">
        <v>25000</v>
      </c>
      <c r="O186" s="121">
        <v>25000</v>
      </c>
      <c r="P186" s="121">
        <v>0</v>
      </c>
      <c r="Q186" s="124">
        <f t="shared" si="27"/>
        <v>0</v>
      </c>
      <c r="R186" s="46">
        <f t="shared" si="31"/>
        <v>8333.3333333333339</v>
      </c>
      <c r="S186" s="46">
        <f t="shared" si="32"/>
        <v>8333.3333333333339</v>
      </c>
      <c r="T186" s="115">
        <v>0</v>
      </c>
      <c r="U186" s="215"/>
    </row>
    <row r="187" spans="1:26" ht="24.95" customHeight="1" x14ac:dyDescent="0.2">
      <c r="A187" s="21">
        <f t="shared" si="30"/>
        <v>172</v>
      </c>
      <c r="B187" s="120">
        <v>12100140</v>
      </c>
      <c r="C187" s="22" t="s">
        <v>129</v>
      </c>
      <c r="D187" s="22" t="s">
        <v>124</v>
      </c>
      <c r="E187" s="22" t="s">
        <v>28</v>
      </c>
      <c r="F187" s="22" t="s">
        <v>28</v>
      </c>
      <c r="G187" s="22" t="s">
        <v>27</v>
      </c>
      <c r="H187" s="22" t="s">
        <v>29</v>
      </c>
      <c r="I187" s="22" t="s">
        <v>96</v>
      </c>
      <c r="J187" s="119">
        <v>8</v>
      </c>
      <c r="K187" s="119">
        <v>1</v>
      </c>
      <c r="L187" s="119">
        <v>2</v>
      </c>
      <c r="M187" s="119"/>
      <c r="N187" s="121">
        <v>150000</v>
      </c>
      <c r="O187" s="121">
        <v>150000</v>
      </c>
      <c r="P187" s="121">
        <v>0</v>
      </c>
      <c r="Q187" s="124">
        <f t="shared" si="27"/>
        <v>65725</v>
      </c>
      <c r="R187" s="46">
        <f t="shared" ref="R187" si="33">+N187/3</f>
        <v>50000</v>
      </c>
      <c r="S187" s="46">
        <f t="shared" ref="S187" si="34">+(O187/3)</f>
        <v>50000</v>
      </c>
      <c r="T187" s="115">
        <v>65725</v>
      </c>
      <c r="U187" s="215"/>
    </row>
    <row r="188" spans="1:26" ht="24.95" customHeight="1" x14ac:dyDescent="0.2">
      <c r="A188" s="21">
        <f t="shared" si="30"/>
        <v>173</v>
      </c>
      <c r="B188" s="120">
        <v>12100141</v>
      </c>
      <c r="C188" s="22" t="s">
        <v>129</v>
      </c>
      <c r="D188" s="22" t="s">
        <v>124</v>
      </c>
      <c r="E188" s="22" t="s">
        <v>28</v>
      </c>
      <c r="F188" s="22" t="s">
        <v>28</v>
      </c>
      <c r="G188" s="22" t="s">
        <v>27</v>
      </c>
      <c r="H188" s="22" t="s">
        <v>29</v>
      </c>
      <c r="I188" s="22" t="s">
        <v>55</v>
      </c>
      <c r="J188" s="119">
        <v>8</v>
      </c>
      <c r="K188" s="119">
        <v>1</v>
      </c>
      <c r="L188" s="119">
        <v>2</v>
      </c>
      <c r="M188" s="119"/>
      <c r="N188" s="121">
        <v>2000</v>
      </c>
      <c r="O188" s="121">
        <v>2000</v>
      </c>
      <c r="P188" s="121">
        <v>0</v>
      </c>
      <c r="Q188" s="124">
        <f t="shared" si="27"/>
        <v>0</v>
      </c>
      <c r="R188" s="46">
        <f t="shared" si="31"/>
        <v>666.66666666666663</v>
      </c>
      <c r="S188" s="46">
        <f t="shared" si="32"/>
        <v>666.66666666666663</v>
      </c>
      <c r="T188" s="115">
        <v>0</v>
      </c>
      <c r="U188" s="215"/>
    </row>
    <row r="189" spans="1:26" ht="24.95" customHeight="1" x14ac:dyDescent="0.2">
      <c r="A189" s="21">
        <f t="shared" si="30"/>
        <v>174</v>
      </c>
      <c r="B189" s="120">
        <v>12100142</v>
      </c>
      <c r="C189" s="22" t="s">
        <v>129</v>
      </c>
      <c r="D189" s="22" t="s">
        <v>124</v>
      </c>
      <c r="E189" s="22" t="s">
        <v>28</v>
      </c>
      <c r="F189" s="22" t="s">
        <v>28</v>
      </c>
      <c r="G189" s="22" t="s">
        <v>27</v>
      </c>
      <c r="H189" s="22" t="s">
        <v>29</v>
      </c>
      <c r="I189" s="22" t="s">
        <v>77</v>
      </c>
      <c r="J189" s="119">
        <v>8</v>
      </c>
      <c r="K189" s="119">
        <v>1</v>
      </c>
      <c r="L189" s="119">
        <v>2</v>
      </c>
      <c r="M189" s="119"/>
      <c r="N189" s="121">
        <v>384000</v>
      </c>
      <c r="O189" s="121">
        <v>384000</v>
      </c>
      <c r="P189" s="121">
        <v>126704.19</v>
      </c>
      <c r="Q189" s="124">
        <f t="shared" si="27"/>
        <v>77520.899999999994</v>
      </c>
      <c r="R189" s="46">
        <f t="shared" si="31"/>
        <v>128000</v>
      </c>
      <c r="S189" s="46">
        <f t="shared" si="32"/>
        <v>128000</v>
      </c>
      <c r="T189" s="115">
        <v>204225.09</v>
      </c>
      <c r="U189" s="215"/>
    </row>
    <row r="190" spans="1:26" s="7" customFormat="1" ht="50.1" customHeight="1" x14ac:dyDescent="0.25">
      <c r="A190" s="256" t="s">
        <v>149</v>
      </c>
      <c r="B190" s="256"/>
      <c r="C190" s="256"/>
      <c r="D190" s="256"/>
      <c r="E190" s="256"/>
      <c r="F190" s="256"/>
      <c r="G190" s="256"/>
      <c r="H190" s="256"/>
      <c r="I190" s="256"/>
      <c r="J190" s="256"/>
      <c r="K190" s="256"/>
      <c r="L190" s="256"/>
      <c r="M190" s="256"/>
      <c r="N190" s="257">
        <f>SUM(N156:N189)</f>
        <v>3525869.09</v>
      </c>
      <c r="O190" s="257">
        <f>SUM(O156:O189)</f>
        <v>3525869.09</v>
      </c>
      <c r="P190" s="257">
        <f>SUM(P155:P189)</f>
        <v>618819.21</v>
      </c>
      <c r="Q190" s="257">
        <f t="shared" ref="Q190:S190" si="35">SUM(Q155:Q189)</f>
        <v>684346.15</v>
      </c>
      <c r="R190" s="257">
        <f t="shared" si="35"/>
        <v>1209981.6966666665</v>
      </c>
      <c r="S190" s="257">
        <f t="shared" si="35"/>
        <v>1209981.6966666665</v>
      </c>
      <c r="T190" s="257">
        <f>+P190+Q190</f>
        <v>1303165.3599999999</v>
      </c>
      <c r="U190" s="216"/>
    </row>
    <row r="191" spans="1:26" s="24" customFormat="1" ht="24.95" customHeight="1" x14ac:dyDescent="0.25">
      <c r="A191" s="21">
        <f>+A189+1</f>
        <v>175</v>
      </c>
      <c r="B191" s="40">
        <v>12100108</v>
      </c>
      <c r="C191" s="22" t="s">
        <v>123</v>
      </c>
      <c r="D191" s="22" t="s">
        <v>124</v>
      </c>
      <c r="E191" s="22" t="s">
        <v>125</v>
      </c>
      <c r="F191" s="22" t="s">
        <v>28</v>
      </c>
      <c r="G191" s="22" t="s">
        <v>27</v>
      </c>
      <c r="H191" s="22" t="s">
        <v>29</v>
      </c>
      <c r="I191" s="22" t="s">
        <v>73</v>
      </c>
      <c r="J191" s="22" t="s">
        <v>30</v>
      </c>
      <c r="K191" s="22" t="s">
        <v>31</v>
      </c>
      <c r="L191" s="22" t="s">
        <v>31</v>
      </c>
      <c r="M191" s="22"/>
      <c r="N191" s="51">
        <v>173142</v>
      </c>
      <c r="O191" s="51">
        <v>173142</v>
      </c>
      <c r="P191" s="51">
        <v>0</v>
      </c>
      <c r="Q191" s="124">
        <f t="shared" si="27"/>
        <v>0</v>
      </c>
      <c r="R191" s="46">
        <f t="shared" ref="R191:R216" si="36">+N191/3</f>
        <v>57714</v>
      </c>
      <c r="S191" s="46">
        <f t="shared" ref="S191:S216" si="37">+(O191/3)</f>
        <v>57714</v>
      </c>
      <c r="T191" s="115">
        <v>0</v>
      </c>
      <c r="U191" s="211" t="s">
        <v>193</v>
      </c>
      <c r="V191" s="53"/>
      <c r="X191" s="57">
        <v>150</v>
      </c>
      <c r="Y191" s="58">
        <v>150</v>
      </c>
      <c r="Z191" s="59">
        <v>0</v>
      </c>
    </row>
    <row r="192" spans="1:26" s="24" customFormat="1" ht="24.95" customHeight="1" x14ac:dyDescent="0.25">
      <c r="A192" s="21">
        <f>+A191+1</f>
        <v>176</v>
      </c>
      <c r="B192" s="40">
        <v>12100109</v>
      </c>
      <c r="C192" s="22" t="s">
        <v>123</v>
      </c>
      <c r="D192" s="22" t="s">
        <v>124</v>
      </c>
      <c r="E192" s="22" t="s">
        <v>125</v>
      </c>
      <c r="F192" s="22" t="s">
        <v>28</v>
      </c>
      <c r="G192" s="22" t="s">
        <v>27</v>
      </c>
      <c r="H192" s="22" t="s">
        <v>29</v>
      </c>
      <c r="I192" s="22" t="s">
        <v>117</v>
      </c>
      <c r="J192" s="22" t="s">
        <v>30</v>
      </c>
      <c r="K192" s="22" t="s">
        <v>31</v>
      </c>
      <c r="L192" s="22" t="s">
        <v>31</v>
      </c>
      <c r="M192" s="22"/>
      <c r="N192" s="51">
        <v>45000</v>
      </c>
      <c r="O192" s="51">
        <v>45000</v>
      </c>
      <c r="P192" s="51">
        <v>0</v>
      </c>
      <c r="Q192" s="124">
        <f t="shared" si="27"/>
        <v>0</v>
      </c>
      <c r="R192" s="46">
        <f t="shared" si="36"/>
        <v>15000</v>
      </c>
      <c r="S192" s="23">
        <f t="shared" si="37"/>
        <v>15000</v>
      </c>
      <c r="T192" s="115">
        <v>0</v>
      </c>
      <c r="U192" s="212"/>
      <c r="V192" s="53"/>
      <c r="X192" s="57">
        <v>957881.44</v>
      </c>
      <c r="Y192" s="58">
        <v>1264881.44</v>
      </c>
      <c r="Z192" s="59">
        <v>584204.73</v>
      </c>
    </row>
    <row r="193" spans="1:26" s="24" customFormat="1" ht="24.95" customHeight="1" x14ac:dyDescent="0.25">
      <c r="A193" s="21">
        <f t="shared" ref="A193:A216" si="38">+A192+1</f>
        <v>177</v>
      </c>
      <c r="B193" s="40">
        <v>12100110</v>
      </c>
      <c r="C193" s="22" t="s">
        <v>123</v>
      </c>
      <c r="D193" s="22" t="s">
        <v>124</v>
      </c>
      <c r="E193" s="22" t="s">
        <v>125</v>
      </c>
      <c r="F193" s="22" t="s">
        <v>28</v>
      </c>
      <c r="G193" s="22" t="s">
        <v>27</v>
      </c>
      <c r="H193" s="22" t="s">
        <v>29</v>
      </c>
      <c r="I193" s="22" t="s">
        <v>71</v>
      </c>
      <c r="J193" s="22" t="s">
        <v>30</v>
      </c>
      <c r="K193" s="22" t="s">
        <v>31</v>
      </c>
      <c r="L193" s="22" t="s">
        <v>31</v>
      </c>
      <c r="M193" s="22"/>
      <c r="N193" s="51">
        <v>91200</v>
      </c>
      <c r="O193" s="51">
        <v>91200</v>
      </c>
      <c r="P193" s="51">
        <v>30842.5</v>
      </c>
      <c r="Q193" s="124">
        <f t="shared" si="27"/>
        <v>31063.33</v>
      </c>
      <c r="R193" s="46">
        <f t="shared" si="36"/>
        <v>30400</v>
      </c>
      <c r="S193" s="23">
        <f t="shared" si="37"/>
        <v>30400</v>
      </c>
      <c r="T193" s="115">
        <v>61905.83</v>
      </c>
      <c r="U193" s="212"/>
      <c r="V193" s="53"/>
      <c r="X193" s="57">
        <v>4869</v>
      </c>
      <c r="Y193" s="58">
        <v>4869</v>
      </c>
      <c r="Z193" s="59">
        <v>0</v>
      </c>
    </row>
    <row r="194" spans="1:26" s="24" customFormat="1" ht="24.95" customHeight="1" x14ac:dyDescent="0.25">
      <c r="A194" s="21">
        <f t="shared" si="38"/>
        <v>178</v>
      </c>
      <c r="B194" s="40">
        <v>12100111</v>
      </c>
      <c r="C194" s="22" t="s">
        <v>123</v>
      </c>
      <c r="D194" s="22" t="s">
        <v>124</v>
      </c>
      <c r="E194" s="22" t="s">
        <v>125</v>
      </c>
      <c r="F194" s="22" t="s">
        <v>28</v>
      </c>
      <c r="G194" s="22" t="s">
        <v>27</v>
      </c>
      <c r="H194" s="22" t="s">
        <v>29</v>
      </c>
      <c r="I194" s="22" t="s">
        <v>100</v>
      </c>
      <c r="J194" s="22" t="s">
        <v>30</v>
      </c>
      <c r="K194" s="22" t="s">
        <v>31</v>
      </c>
      <c r="L194" s="22" t="s">
        <v>31</v>
      </c>
      <c r="M194" s="22"/>
      <c r="N194" s="51">
        <v>2000</v>
      </c>
      <c r="O194" s="51">
        <v>2000</v>
      </c>
      <c r="P194" s="51">
        <v>0</v>
      </c>
      <c r="Q194" s="124">
        <f t="shared" si="27"/>
        <v>0</v>
      </c>
      <c r="R194" s="46">
        <f t="shared" si="36"/>
        <v>666.66666666666663</v>
      </c>
      <c r="S194" s="23">
        <f t="shared" si="37"/>
        <v>666.66666666666663</v>
      </c>
      <c r="T194" s="115">
        <v>0</v>
      </c>
      <c r="U194" s="212"/>
      <c r="V194" s="53"/>
      <c r="X194" s="57">
        <v>48000</v>
      </c>
      <c r="Y194" s="58">
        <v>48000</v>
      </c>
      <c r="Z194" s="59">
        <v>0</v>
      </c>
    </row>
    <row r="195" spans="1:26" s="24" customFormat="1" ht="24.95" customHeight="1" x14ac:dyDescent="0.25">
      <c r="A195" s="21">
        <f t="shared" si="38"/>
        <v>179</v>
      </c>
      <c r="B195" s="40">
        <v>12100112</v>
      </c>
      <c r="C195" s="22" t="s">
        <v>123</v>
      </c>
      <c r="D195" s="22" t="s">
        <v>124</v>
      </c>
      <c r="E195" s="22" t="s">
        <v>125</v>
      </c>
      <c r="F195" s="22" t="s">
        <v>28</v>
      </c>
      <c r="G195" s="22" t="s">
        <v>27</v>
      </c>
      <c r="H195" s="22" t="s">
        <v>29</v>
      </c>
      <c r="I195" s="22" t="s">
        <v>118</v>
      </c>
      <c r="J195" s="22" t="s">
        <v>30</v>
      </c>
      <c r="K195" s="22" t="s">
        <v>31</v>
      </c>
      <c r="L195" s="22" t="s">
        <v>31</v>
      </c>
      <c r="M195" s="22"/>
      <c r="N195" s="51">
        <v>28440</v>
      </c>
      <c r="O195" s="51">
        <v>28440</v>
      </c>
      <c r="P195" s="51">
        <v>0</v>
      </c>
      <c r="Q195" s="124">
        <f t="shared" si="27"/>
        <v>0</v>
      </c>
      <c r="R195" s="46">
        <f t="shared" si="36"/>
        <v>9480</v>
      </c>
      <c r="S195" s="23">
        <f t="shared" si="37"/>
        <v>9480</v>
      </c>
      <c r="T195" s="115">
        <v>0</v>
      </c>
      <c r="U195" s="212"/>
      <c r="V195" s="53"/>
      <c r="X195" s="57">
        <v>35357.279999999999</v>
      </c>
      <c r="Y195" s="58">
        <v>56357.279999999999</v>
      </c>
      <c r="Z195" s="59">
        <v>32913</v>
      </c>
    </row>
    <row r="196" spans="1:26" s="24" customFormat="1" ht="24.95" customHeight="1" x14ac:dyDescent="0.25">
      <c r="A196" s="21">
        <f t="shared" si="38"/>
        <v>180</v>
      </c>
      <c r="B196" s="40">
        <v>12100113</v>
      </c>
      <c r="C196" s="22" t="s">
        <v>123</v>
      </c>
      <c r="D196" s="22" t="s">
        <v>124</v>
      </c>
      <c r="E196" s="22" t="s">
        <v>125</v>
      </c>
      <c r="F196" s="22" t="s">
        <v>28</v>
      </c>
      <c r="G196" s="22" t="s">
        <v>27</v>
      </c>
      <c r="H196" s="22" t="s">
        <v>29</v>
      </c>
      <c r="I196" s="22" t="s">
        <v>62</v>
      </c>
      <c r="J196" s="22" t="s">
        <v>30</v>
      </c>
      <c r="K196" s="22" t="s">
        <v>31</v>
      </c>
      <c r="L196" s="22" t="s">
        <v>31</v>
      </c>
      <c r="M196" s="22"/>
      <c r="N196" s="51">
        <v>1731420</v>
      </c>
      <c r="O196" s="51">
        <v>1731420</v>
      </c>
      <c r="P196" s="51">
        <v>527310.49</v>
      </c>
      <c r="Q196" s="124">
        <f t="shared" si="27"/>
        <v>585638.03</v>
      </c>
      <c r="R196" s="46">
        <f t="shared" si="36"/>
        <v>577140</v>
      </c>
      <c r="S196" s="23">
        <f t="shared" si="37"/>
        <v>577140</v>
      </c>
      <c r="T196" s="115">
        <v>1112948.52</v>
      </c>
      <c r="U196" s="212"/>
      <c r="V196" s="53"/>
      <c r="X196" s="57">
        <v>1740600</v>
      </c>
      <c r="Y196" s="58">
        <v>1875200</v>
      </c>
      <c r="Z196" s="59">
        <v>1820439.5</v>
      </c>
    </row>
    <row r="197" spans="1:26" s="24" customFormat="1" ht="24.95" customHeight="1" x14ac:dyDescent="0.25">
      <c r="A197" s="21">
        <f t="shared" si="38"/>
        <v>181</v>
      </c>
      <c r="B197" s="40">
        <v>12100114</v>
      </c>
      <c r="C197" s="22" t="s">
        <v>123</v>
      </c>
      <c r="D197" s="22" t="s">
        <v>124</v>
      </c>
      <c r="E197" s="22" t="s">
        <v>125</v>
      </c>
      <c r="F197" s="22" t="s">
        <v>28</v>
      </c>
      <c r="G197" s="22" t="s">
        <v>27</v>
      </c>
      <c r="H197" s="22" t="s">
        <v>29</v>
      </c>
      <c r="I197" s="22" t="s">
        <v>57</v>
      </c>
      <c r="J197" s="22" t="s">
        <v>30</v>
      </c>
      <c r="K197" s="22" t="s">
        <v>31</v>
      </c>
      <c r="L197" s="22" t="s">
        <v>31</v>
      </c>
      <c r="M197" s="22"/>
      <c r="N197" s="51">
        <v>144285</v>
      </c>
      <c r="O197" s="51">
        <v>148285</v>
      </c>
      <c r="P197" s="51">
        <v>0</v>
      </c>
      <c r="Q197" s="124">
        <f t="shared" si="27"/>
        <v>6144.5</v>
      </c>
      <c r="R197" s="46">
        <f t="shared" si="36"/>
        <v>48095</v>
      </c>
      <c r="S197" s="23">
        <f t="shared" si="37"/>
        <v>49428.333333333336</v>
      </c>
      <c r="T197" s="115">
        <v>6144.5</v>
      </c>
      <c r="U197" s="212"/>
      <c r="V197" s="53"/>
      <c r="X197" s="57">
        <v>360000</v>
      </c>
      <c r="Y197" s="58">
        <v>360000</v>
      </c>
      <c r="Z197" s="59">
        <v>70000</v>
      </c>
    </row>
    <row r="198" spans="1:26" s="24" customFormat="1" ht="24.95" customHeight="1" x14ac:dyDescent="0.25">
      <c r="A198" s="21">
        <f t="shared" si="38"/>
        <v>182</v>
      </c>
      <c r="B198" s="40">
        <v>12100115</v>
      </c>
      <c r="C198" s="22" t="s">
        <v>123</v>
      </c>
      <c r="D198" s="22" t="s">
        <v>124</v>
      </c>
      <c r="E198" s="22" t="s">
        <v>125</v>
      </c>
      <c r="F198" s="22" t="s">
        <v>28</v>
      </c>
      <c r="G198" s="22" t="s">
        <v>27</v>
      </c>
      <c r="H198" s="22" t="s">
        <v>29</v>
      </c>
      <c r="I198" s="22" t="s">
        <v>94</v>
      </c>
      <c r="J198" s="22" t="s">
        <v>30</v>
      </c>
      <c r="K198" s="22" t="s">
        <v>31</v>
      </c>
      <c r="L198" s="22" t="s">
        <v>31</v>
      </c>
      <c r="M198" s="22"/>
      <c r="N198" s="51">
        <v>317400</v>
      </c>
      <c r="O198" s="51">
        <v>317400</v>
      </c>
      <c r="P198" s="51">
        <v>10800</v>
      </c>
      <c r="Q198" s="124">
        <f t="shared" si="27"/>
        <v>0</v>
      </c>
      <c r="R198" s="46">
        <f t="shared" si="36"/>
        <v>105800</v>
      </c>
      <c r="S198" s="23">
        <f t="shared" si="37"/>
        <v>105800</v>
      </c>
      <c r="T198" s="115">
        <v>10800</v>
      </c>
      <c r="U198" s="212"/>
      <c r="V198" s="53"/>
      <c r="X198" s="57">
        <v>434300</v>
      </c>
      <c r="Y198" s="58">
        <v>484500</v>
      </c>
      <c r="Z198" s="59">
        <v>451949.96</v>
      </c>
    </row>
    <row r="199" spans="1:26" s="24" customFormat="1" ht="24.95" customHeight="1" x14ac:dyDescent="0.25">
      <c r="A199" s="21">
        <f t="shared" si="38"/>
        <v>183</v>
      </c>
      <c r="B199" s="40">
        <v>12100116</v>
      </c>
      <c r="C199" s="22" t="s">
        <v>123</v>
      </c>
      <c r="D199" s="22" t="s">
        <v>124</v>
      </c>
      <c r="E199" s="22" t="s">
        <v>125</v>
      </c>
      <c r="F199" s="22" t="s">
        <v>28</v>
      </c>
      <c r="G199" s="22" t="s">
        <v>27</v>
      </c>
      <c r="H199" s="22" t="s">
        <v>29</v>
      </c>
      <c r="I199" s="22" t="s">
        <v>112</v>
      </c>
      <c r="J199" s="22" t="s">
        <v>30</v>
      </c>
      <c r="K199" s="22" t="s">
        <v>31</v>
      </c>
      <c r="L199" s="22" t="s">
        <v>31</v>
      </c>
      <c r="M199" s="22"/>
      <c r="N199" s="51">
        <v>5100</v>
      </c>
      <c r="O199" s="51">
        <v>5100</v>
      </c>
      <c r="P199" s="51">
        <v>0</v>
      </c>
      <c r="Q199" s="124">
        <f t="shared" si="27"/>
        <v>0</v>
      </c>
      <c r="R199" s="46">
        <f t="shared" si="36"/>
        <v>1700</v>
      </c>
      <c r="S199" s="23">
        <f t="shared" si="37"/>
        <v>1700</v>
      </c>
      <c r="T199" s="115">
        <v>0</v>
      </c>
      <c r="U199" s="212"/>
      <c r="V199" s="53"/>
      <c r="X199" s="57">
        <v>434200</v>
      </c>
      <c r="Y199" s="58">
        <v>461200</v>
      </c>
      <c r="Z199" s="59">
        <v>384890.01</v>
      </c>
    </row>
    <row r="200" spans="1:26" s="24" customFormat="1" ht="24.95" customHeight="1" x14ac:dyDescent="0.25">
      <c r="A200" s="21">
        <f t="shared" si="38"/>
        <v>184</v>
      </c>
      <c r="B200" s="40">
        <v>12100117</v>
      </c>
      <c r="C200" s="22" t="s">
        <v>123</v>
      </c>
      <c r="D200" s="22" t="s">
        <v>124</v>
      </c>
      <c r="E200" s="22" t="s">
        <v>125</v>
      </c>
      <c r="F200" s="22" t="s">
        <v>28</v>
      </c>
      <c r="G200" s="22" t="s">
        <v>27</v>
      </c>
      <c r="H200" s="22" t="s">
        <v>29</v>
      </c>
      <c r="I200" s="22" t="s">
        <v>61</v>
      </c>
      <c r="J200" s="22" t="s">
        <v>30</v>
      </c>
      <c r="K200" s="22" t="s">
        <v>31</v>
      </c>
      <c r="L200" s="22" t="s">
        <v>31</v>
      </c>
      <c r="M200" s="22"/>
      <c r="N200" s="51">
        <v>396000</v>
      </c>
      <c r="O200" s="51">
        <v>396000</v>
      </c>
      <c r="P200" s="51">
        <v>127099.99</v>
      </c>
      <c r="Q200" s="124">
        <f t="shared" si="27"/>
        <v>141139.99</v>
      </c>
      <c r="R200" s="46">
        <f t="shared" ref="R200:R210" si="39">+N200/3</f>
        <v>132000</v>
      </c>
      <c r="S200" s="23">
        <f t="shared" ref="S200:S210" si="40">+(O200/3)</f>
        <v>132000</v>
      </c>
      <c r="T200" s="115">
        <v>268239.98</v>
      </c>
      <c r="U200" s="212"/>
      <c r="V200" s="53"/>
      <c r="X200" s="57"/>
      <c r="Y200" s="58"/>
      <c r="Z200" s="59"/>
    </row>
    <row r="201" spans="1:26" s="24" customFormat="1" ht="24.95" customHeight="1" x14ac:dyDescent="0.25">
      <c r="A201" s="21">
        <f t="shared" si="38"/>
        <v>185</v>
      </c>
      <c r="B201" s="40">
        <v>12100118</v>
      </c>
      <c r="C201" s="22" t="s">
        <v>123</v>
      </c>
      <c r="D201" s="22" t="s">
        <v>124</v>
      </c>
      <c r="E201" s="22" t="s">
        <v>125</v>
      </c>
      <c r="F201" s="22" t="s">
        <v>28</v>
      </c>
      <c r="G201" s="22" t="s">
        <v>27</v>
      </c>
      <c r="H201" s="22" t="s">
        <v>29</v>
      </c>
      <c r="I201" s="22" t="s">
        <v>74</v>
      </c>
      <c r="J201" s="22" t="s">
        <v>30</v>
      </c>
      <c r="K201" s="22" t="s">
        <v>31</v>
      </c>
      <c r="L201" s="22" t="s">
        <v>31</v>
      </c>
      <c r="M201" s="22"/>
      <c r="N201" s="51">
        <v>144285</v>
      </c>
      <c r="O201" s="51">
        <v>144285</v>
      </c>
      <c r="P201" s="51">
        <v>1474.42</v>
      </c>
      <c r="Q201" s="124">
        <f t="shared" si="27"/>
        <v>0</v>
      </c>
      <c r="R201" s="46">
        <f t="shared" si="39"/>
        <v>48095</v>
      </c>
      <c r="S201" s="23">
        <f t="shared" si="40"/>
        <v>48095</v>
      </c>
      <c r="T201" s="115">
        <v>1474.42</v>
      </c>
      <c r="U201" s="212"/>
      <c r="V201" s="53"/>
      <c r="X201" s="57">
        <v>649489.30000000005</v>
      </c>
      <c r="Y201" s="58">
        <v>291389.3</v>
      </c>
      <c r="Z201" s="59">
        <v>0</v>
      </c>
    </row>
    <row r="202" spans="1:26" s="24" customFormat="1" ht="24.95" customHeight="1" x14ac:dyDescent="0.25">
      <c r="A202" s="21">
        <f t="shared" si="38"/>
        <v>186</v>
      </c>
      <c r="B202" s="40">
        <v>12100119</v>
      </c>
      <c r="C202" s="22" t="s">
        <v>123</v>
      </c>
      <c r="D202" s="22" t="s">
        <v>124</v>
      </c>
      <c r="E202" s="22" t="s">
        <v>125</v>
      </c>
      <c r="F202" s="22" t="s">
        <v>28</v>
      </c>
      <c r="G202" s="22" t="s">
        <v>27</v>
      </c>
      <c r="H202" s="22" t="s">
        <v>29</v>
      </c>
      <c r="I202" s="22" t="s">
        <v>55</v>
      </c>
      <c r="J202" s="22" t="s">
        <v>30</v>
      </c>
      <c r="K202" s="22" t="s">
        <v>31</v>
      </c>
      <c r="L202" s="22" t="s">
        <v>31</v>
      </c>
      <c r="M202" s="22"/>
      <c r="N202" s="51">
        <v>480</v>
      </c>
      <c r="O202" s="51">
        <v>480</v>
      </c>
      <c r="P202" s="51">
        <v>0</v>
      </c>
      <c r="Q202" s="124">
        <f t="shared" si="27"/>
        <v>0</v>
      </c>
      <c r="R202" s="46">
        <f t="shared" si="39"/>
        <v>160</v>
      </c>
      <c r="S202" s="23">
        <f t="shared" si="40"/>
        <v>160</v>
      </c>
      <c r="T202" s="115">
        <v>0</v>
      </c>
      <c r="U202" s="212"/>
      <c r="V202" s="53"/>
      <c r="X202" s="57">
        <v>137700</v>
      </c>
      <c r="Y202" s="58">
        <v>154000</v>
      </c>
      <c r="Z202" s="59">
        <v>143737.5</v>
      </c>
    </row>
    <row r="203" spans="1:26" s="24" customFormat="1" ht="24.95" customHeight="1" x14ac:dyDescent="0.25">
      <c r="A203" s="21">
        <f t="shared" si="38"/>
        <v>187</v>
      </c>
      <c r="B203" s="40">
        <v>12100120</v>
      </c>
      <c r="C203" s="22" t="s">
        <v>123</v>
      </c>
      <c r="D203" s="22" t="s">
        <v>124</v>
      </c>
      <c r="E203" s="22" t="s">
        <v>125</v>
      </c>
      <c r="F203" s="22" t="s">
        <v>28</v>
      </c>
      <c r="G203" s="22" t="s">
        <v>27</v>
      </c>
      <c r="H203" s="22" t="s">
        <v>29</v>
      </c>
      <c r="I203" s="22" t="s">
        <v>101</v>
      </c>
      <c r="J203" s="22" t="s">
        <v>30</v>
      </c>
      <c r="K203" s="22" t="s">
        <v>31</v>
      </c>
      <c r="L203" s="22" t="s">
        <v>31</v>
      </c>
      <c r="M203" s="22"/>
      <c r="N203" s="51">
        <v>16700</v>
      </c>
      <c r="O203" s="51">
        <v>16700</v>
      </c>
      <c r="P203" s="51">
        <v>0</v>
      </c>
      <c r="Q203" s="124">
        <f t="shared" si="27"/>
        <v>0</v>
      </c>
      <c r="R203" s="46">
        <f t="shared" si="39"/>
        <v>5566.666666666667</v>
      </c>
      <c r="S203" s="23">
        <f t="shared" si="40"/>
        <v>5566.666666666667</v>
      </c>
      <c r="T203" s="115">
        <v>0</v>
      </c>
      <c r="U203" s="212"/>
      <c r="V203" s="53"/>
      <c r="X203" s="57">
        <v>12000</v>
      </c>
      <c r="Y203" s="58">
        <v>12000</v>
      </c>
      <c r="Z203" s="59">
        <v>0</v>
      </c>
    </row>
    <row r="204" spans="1:26" s="24" customFormat="1" ht="24.95" customHeight="1" x14ac:dyDescent="0.25">
      <c r="A204" s="21">
        <f t="shared" si="38"/>
        <v>188</v>
      </c>
      <c r="B204" s="40">
        <v>12100121</v>
      </c>
      <c r="C204" s="22" t="s">
        <v>123</v>
      </c>
      <c r="D204" s="22" t="s">
        <v>124</v>
      </c>
      <c r="E204" s="22" t="s">
        <v>125</v>
      </c>
      <c r="F204" s="22" t="s">
        <v>28</v>
      </c>
      <c r="G204" s="22" t="s">
        <v>27</v>
      </c>
      <c r="H204" s="22" t="s">
        <v>29</v>
      </c>
      <c r="I204" s="22" t="s">
        <v>97</v>
      </c>
      <c r="J204" s="22" t="s">
        <v>30</v>
      </c>
      <c r="K204" s="22" t="s">
        <v>31</v>
      </c>
      <c r="L204" s="22" t="s">
        <v>31</v>
      </c>
      <c r="M204" s="22"/>
      <c r="N204" s="51">
        <v>72480</v>
      </c>
      <c r="O204" s="51">
        <v>72480</v>
      </c>
      <c r="P204" s="51">
        <v>0</v>
      </c>
      <c r="Q204" s="124">
        <f t="shared" si="27"/>
        <v>0</v>
      </c>
      <c r="R204" s="46">
        <f t="shared" si="39"/>
        <v>24160</v>
      </c>
      <c r="S204" s="23">
        <f t="shared" si="40"/>
        <v>24160</v>
      </c>
      <c r="T204" s="115">
        <v>0</v>
      </c>
      <c r="U204" s="212"/>
      <c r="V204" s="53"/>
      <c r="X204" s="57">
        <v>29360</v>
      </c>
      <c r="Y204" s="58">
        <v>360</v>
      </c>
      <c r="Z204" s="59">
        <v>0</v>
      </c>
    </row>
    <row r="205" spans="1:26" s="24" customFormat="1" ht="24.95" customHeight="1" x14ac:dyDescent="0.25">
      <c r="A205" s="21">
        <f t="shared" si="38"/>
        <v>189</v>
      </c>
      <c r="B205" s="40">
        <v>12100122</v>
      </c>
      <c r="C205" s="22" t="s">
        <v>123</v>
      </c>
      <c r="D205" s="22" t="s">
        <v>124</v>
      </c>
      <c r="E205" s="22" t="s">
        <v>125</v>
      </c>
      <c r="F205" s="22" t="s">
        <v>28</v>
      </c>
      <c r="G205" s="22" t="s">
        <v>27</v>
      </c>
      <c r="H205" s="22" t="s">
        <v>29</v>
      </c>
      <c r="I205" s="22" t="s">
        <v>169</v>
      </c>
      <c r="J205" s="22" t="s">
        <v>30</v>
      </c>
      <c r="K205" s="22" t="s">
        <v>31</v>
      </c>
      <c r="L205" s="22" t="s">
        <v>31</v>
      </c>
      <c r="M205" s="22"/>
      <c r="N205" s="51">
        <v>15300</v>
      </c>
      <c r="O205" s="51">
        <v>15300</v>
      </c>
      <c r="P205" s="51">
        <v>0</v>
      </c>
      <c r="Q205" s="124">
        <f t="shared" ref="Q205:Q268" si="41">+T205-P205</f>
        <v>0</v>
      </c>
      <c r="R205" s="46">
        <f t="shared" si="39"/>
        <v>5100</v>
      </c>
      <c r="S205" s="23">
        <f t="shared" si="40"/>
        <v>5100</v>
      </c>
      <c r="T205" s="115">
        <v>0</v>
      </c>
      <c r="U205" s="212"/>
      <c r="V205" s="53"/>
      <c r="X205" s="57">
        <v>19500</v>
      </c>
      <c r="Y205" s="58">
        <v>200</v>
      </c>
      <c r="Z205" s="59">
        <v>0</v>
      </c>
    </row>
    <row r="206" spans="1:26" s="24" customFormat="1" ht="24.95" customHeight="1" x14ac:dyDescent="0.25">
      <c r="A206" s="21">
        <f t="shared" si="38"/>
        <v>190</v>
      </c>
      <c r="B206" s="40">
        <v>12100123</v>
      </c>
      <c r="C206" s="22" t="s">
        <v>123</v>
      </c>
      <c r="D206" s="22" t="s">
        <v>124</v>
      </c>
      <c r="E206" s="22" t="s">
        <v>125</v>
      </c>
      <c r="F206" s="22" t="s">
        <v>28</v>
      </c>
      <c r="G206" s="22" t="s">
        <v>27</v>
      </c>
      <c r="H206" s="22" t="s">
        <v>29</v>
      </c>
      <c r="I206" s="22" t="s">
        <v>111</v>
      </c>
      <c r="J206" s="22" t="s">
        <v>30</v>
      </c>
      <c r="K206" s="22" t="s">
        <v>31</v>
      </c>
      <c r="L206" s="22" t="s">
        <v>31</v>
      </c>
      <c r="M206" s="22"/>
      <c r="N206" s="51">
        <v>6500</v>
      </c>
      <c r="O206" s="51">
        <v>6500</v>
      </c>
      <c r="P206" s="51">
        <v>0</v>
      </c>
      <c r="Q206" s="124">
        <f t="shared" si="41"/>
        <v>0</v>
      </c>
      <c r="R206" s="46">
        <f t="shared" si="39"/>
        <v>2166.6666666666665</v>
      </c>
      <c r="S206" s="23">
        <f t="shared" si="40"/>
        <v>2166.6666666666665</v>
      </c>
      <c r="T206" s="115">
        <v>0</v>
      </c>
      <c r="U206" s="212"/>
      <c r="V206" s="53"/>
      <c r="X206" s="57">
        <v>2600</v>
      </c>
      <c r="Y206" s="58">
        <v>2600</v>
      </c>
      <c r="Z206" s="59">
        <v>0</v>
      </c>
    </row>
    <row r="207" spans="1:26" s="24" customFormat="1" ht="24.95" customHeight="1" x14ac:dyDescent="0.25">
      <c r="A207" s="21">
        <f t="shared" si="38"/>
        <v>191</v>
      </c>
      <c r="B207" s="40">
        <v>12100124</v>
      </c>
      <c r="C207" s="22" t="s">
        <v>123</v>
      </c>
      <c r="D207" s="22" t="s">
        <v>124</v>
      </c>
      <c r="E207" s="22" t="s">
        <v>125</v>
      </c>
      <c r="F207" s="22" t="s">
        <v>28</v>
      </c>
      <c r="G207" s="22" t="s">
        <v>27</v>
      </c>
      <c r="H207" s="22" t="s">
        <v>29</v>
      </c>
      <c r="I207" s="22" t="s">
        <v>72</v>
      </c>
      <c r="J207" s="22" t="s">
        <v>30</v>
      </c>
      <c r="K207" s="22" t="s">
        <v>31</v>
      </c>
      <c r="L207" s="22" t="s">
        <v>31</v>
      </c>
      <c r="M207" s="22"/>
      <c r="N207" s="51">
        <v>21000</v>
      </c>
      <c r="O207" s="51">
        <v>21000</v>
      </c>
      <c r="P207" s="51">
        <v>0</v>
      </c>
      <c r="Q207" s="124">
        <f t="shared" si="41"/>
        <v>12000</v>
      </c>
      <c r="R207" s="46">
        <f t="shared" si="39"/>
        <v>7000</v>
      </c>
      <c r="S207" s="23">
        <f t="shared" si="40"/>
        <v>7000</v>
      </c>
      <c r="T207" s="115">
        <v>12000</v>
      </c>
      <c r="U207" s="212"/>
      <c r="V207" s="53"/>
      <c r="X207" s="57">
        <v>0</v>
      </c>
      <c r="Y207" s="58">
        <v>15000</v>
      </c>
      <c r="Z207" s="59">
        <v>0</v>
      </c>
    </row>
    <row r="208" spans="1:26" s="24" customFormat="1" ht="24.95" customHeight="1" x14ac:dyDescent="0.25">
      <c r="A208" s="21">
        <f t="shared" si="38"/>
        <v>192</v>
      </c>
      <c r="B208" s="40">
        <v>12100125</v>
      </c>
      <c r="C208" s="22" t="s">
        <v>123</v>
      </c>
      <c r="D208" s="22" t="s">
        <v>124</v>
      </c>
      <c r="E208" s="22" t="s">
        <v>125</v>
      </c>
      <c r="F208" s="22" t="s">
        <v>28</v>
      </c>
      <c r="G208" s="22" t="s">
        <v>27</v>
      </c>
      <c r="H208" s="22" t="s">
        <v>29</v>
      </c>
      <c r="I208" s="22" t="s">
        <v>64</v>
      </c>
      <c r="J208" s="22" t="s">
        <v>30</v>
      </c>
      <c r="K208" s="22" t="s">
        <v>31</v>
      </c>
      <c r="L208" s="22" t="s">
        <v>31</v>
      </c>
      <c r="M208" s="22"/>
      <c r="N208" s="51">
        <v>1100000</v>
      </c>
      <c r="O208" s="51">
        <v>1100000</v>
      </c>
      <c r="P208" s="51">
        <v>73661.850000000006</v>
      </c>
      <c r="Q208" s="124">
        <f t="shared" si="41"/>
        <v>133891.34</v>
      </c>
      <c r="R208" s="46">
        <f t="shared" si="39"/>
        <v>366666.66666666669</v>
      </c>
      <c r="S208" s="23">
        <f t="shared" si="40"/>
        <v>366666.66666666669</v>
      </c>
      <c r="T208" s="115">
        <v>207553.19</v>
      </c>
      <c r="U208" s="212"/>
      <c r="V208" s="53"/>
      <c r="X208" s="57"/>
      <c r="Y208" s="58"/>
      <c r="Z208" s="59"/>
    </row>
    <row r="209" spans="1:26" s="24" customFormat="1" ht="24.95" customHeight="1" x14ac:dyDescent="0.25">
      <c r="A209" s="21">
        <f t="shared" si="38"/>
        <v>193</v>
      </c>
      <c r="B209" s="40">
        <v>12100126</v>
      </c>
      <c r="C209" s="22" t="s">
        <v>123</v>
      </c>
      <c r="D209" s="22" t="s">
        <v>124</v>
      </c>
      <c r="E209" s="22" t="s">
        <v>125</v>
      </c>
      <c r="F209" s="22" t="s">
        <v>28</v>
      </c>
      <c r="G209" s="22" t="s">
        <v>27</v>
      </c>
      <c r="H209" s="22" t="s">
        <v>29</v>
      </c>
      <c r="I209" s="22" t="s">
        <v>87</v>
      </c>
      <c r="J209" s="22" t="s">
        <v>30</v>
      </c>
      <c r="K209" s="22" t="s">
        <v>31</v>
      </c>
      <c r="L209" s="22" t="s">
        <v>31</v>
      </c>
      <c r="M209" s="22"/>
      <c r="N209" s="51">
        <v>56850</v>
      </c>
      <c r="O209" s="51">
        <v>56850</v>
      </c>
      <c r="P209" s="51">
        <v>0</v>
      </c>
      <c r="Q209" s="124">
        <f t="shared" si="41"/>
        <v>0</v>
      </c>
      <c r="R209" s="46">
        <f t="shared" si="39"/>
        <v>18950</v>
      </c>
      <c r="S209" s="23">
        <f t="shared" si="40"/>
        <v>18950</v>
      </c>
      <c r="T209" s="115">
        <v>0</v>
      </c>
      <c r="U209" s="212"/>
      <c r="V209" s="53"/>
      <c r="X209" s="57"/>
      <c r="Y209" s="58"/>
      <c r="Z209" s="59"/>
    </row>
    <row r="210" spans="1:26" s="24" customFormat="1" ht="24.95" customHeight="1" x14ac:dyDescent="0.25">
      <c r="A210" s="21">
        <f t="shared" si="38"/>
        <v>194</v>
      </c>
      <c r="B210" s="40">
        <v>12100127</v>
      </c>
      <c r="C210" s="22" t="s">
        <v>123</v>
      </c>
      <c r="D210" s="22" t="s">
        <v>124</v>
      </c>
      <c r="E210" s="22" t="s">
        <v>125</v>
      </c>
      <c r="F210" s="22" t="s">
        <v>28</v>
      </c>
      <c r="G210" s="22" t="s">
        <v>27</v>
      </c>
      <c r="H210" s="22" t="s">
        <v>29</v>
      </c>
      <c r="I210" s="22" t="s">
        <v>68</v>
      </c>
      <c r="J210" s="22" t="s">
        <v>30</v>
      </c>
      <c r="K210" s="22" t="s">
        <v>31</v>
      </c>
      <c r="L210" s="22" t="s">
        <v>31</v>
      </c>
      <c r="M210" s="22"/>
      <c r="N210" s="51">
        <v>184742.51</v>
      </c>
      <c r="O210" s="51">
        <v>180742.51</v>
      </c>
      <c r="P210" s="51">
        <v>0</v>
      </c>
      <c r="Q210" s="124">
        <f t="shared" si="41"/>
        <v>0</v>
      </c>
      <c r="R210" s="46">
        <f t="shared" si="39"/>
        <v>61580.83666666667</v>
      </c>
      <c r="S210" s="23">
        <f t="shared" si="40"/>
        <v>60247.503333333334</v>
      </c>
      <c r="T210" s="115">
        <v>0</v>
      </c>
      <c r="U210" s="212"/>
      <c r="V210" s="53"/>
      <c r="X210" s="57">
        <v>37500</v>
      </c>
      <c r="Y210" s="58">
        <v>37500</v>
      </c>
      <c r="Z210" s="59">
        <v>14700</v>
      </c>
    </row>
    <row r="211" spans="1:26" s="24" customFormat="1" ht="24.95" customHeight="1" x14ac:dyDescent="0.25">
      <c r="A211" s="21">
        <f t="shared" si="38"/>
        <v>195</v>
      </c>
      <c r="B211" s="40">
        <v>12100128</v>
      </c>
      <c r="C211" s="22" t="s">
        <v>123</v>
      </c>
      <c r="D211" s="22" t="s">
        <v>124</v>
      </c>
      <c r="E211" s="22" t="s">
        <v>125</v>
      </c>
      <c r="F211" s="22" t="s">
        <v>28</v>
      </c>
      <c r="G211" s="22" t="s">
        <v>27</v>
      </c>
      <c r="H211" s="22" t="s">
        <v>29</v>
      </c>
      <c r="I211" s="22" t="s">
        <v>113</v>
      </c>
      <c r="J211" s="22" t="s">
        <v>30</v>
      </c>
      <c r="K211" s="22" t="s">
        <v>31</v>
      </c>
      <c r="L211" s="22" t="s">
        <v>31</v>
      </c>
      <c r="M211" s="22"/>
      <c r="N211" s="51">
        <v>247835</v>
      </c>
      <c r="O211" s="51">
        <v>247835</v>
      </c>
      <c r="P211" s="51">
        <v>0</v>
      </c>
      <c r="Q211" s="124">
        <f t="shared" si="41"/>
        <v>0</v>
      </c>
      <c r="R211" s="46">
        <f t="shared" si="36"/>
        <v>82611.666666666672</v>
      </c>
      <c r="S211" s="23">
        <f t="shared" si="37"/>
        <v>82611.666666666672</v>
      </c>
      <c r="T211" s="115">
        <v>0</v>
      </c>
      <c r="U211" s="212"/>
      <c r="V211" s="53"/>
      <c r="X211" s="57">
        <v>3600</v>
      </c>
      <c r="Y211" s="58">
        <v>18600</v>
      </c>
      <c r="Z211" s="59">
        <v>480</v>
      </c>
    </row>
    <row r="212" spans="1:26" s="24" customFormat="1" ht="24.95" customHeight="1" x14ac:dyDescent="0.25">
      <c r="A212" s="21">
        <f t="shared" si="38"/>
        <v>196</v>
      </c>
      <c r="B212" s="40">
        <v>12100129</v>
      </c>
      <c r="C212" s="22" t="s">
        <v>123</v>
      </c>
      <c r="D212" s="22" t="s">
        <v>124</v>
      </c>
      <c r="E212" s="22" t="s">
        <v>125</v>
      </c>
      <c r="F212" s="22" t="s">
        <v>28</v>
      </c>
      <c r="G212" s="22" t="s">
        <v>27</v>
      </c>
      <c r="H212" s="22" t="s">
        <v>29</v>
      </c>
      <c r="I212" s="22" t="s">
        <v>103</v>
      </c>
      <c r="J212" s="22" t="s">
        <v>30</v>
      </c>
      <c r="K212" s="22" t="s">
        <v>31</v>
      </c>
      <c r="L212" s="22" t="s">
        <v>31</v>
      </c>
      <c r="M212" s="22"/>
      <c r="N212" s="51">
        <v>20000</v>
      </c>
      <c r="O212" s="51">
        <v>20000</v>
      </c>
      <c r="P212" s="51">
        <v>0</v>
      </c>
      <c r="Q212" s="124">
        <f t="shared" si="41"/>
        <v>0</v>
      </c>
      <c r="R212" s="46">
        <f t="shared" si="36"/>
        <v>6666.666666666667</v>
      </c>
      <c r="S212" s="23">
        <f t="shared" si="37"/>
        <v>6666.666666666667</v>
      </c>
      <c r="T212" s="115">
        <v>0</v>
      </c>
      <c r="U212" s="212"/>
      <c r="V212" s="53"/>
      <c r="X212" s="57">
        <v>26400</v>
      </c>
      <c r="Y212" s="58">
        <v>26400</v>
      </c>
      <c r="Z212" s="59">
        <v>0</v>
      </c>
    </row>
    <row r="213" spans="1:26" s="24" customFormat="1" ht="24.95" customHeight="1" x14ac:dyDescent="0.25">
      <c r="A213" s="21">
        <f t="shared" si="38"/>
        <v>197</v>
      </c>
      <c r="B213" s="40">
        <v>12100130</v>
      </c>
      <c r="C213" s="22" t="s">
        <v>123</v>
      </c>
      <c r="D213" s="22" t="s">
        <v>124</v>
      </c>
      <c r="E213" s="22" t="s">
        <v>125</v>
      </c>
      <c r="F213" s="22" t="s">
        <v>28</v>
      </c>
      <c r="G213" s="22" t="s">
        <v>27</v>
      </c>
      <c r="H213" s="22" t="s">
        <v>29</v>
      </c>
      <c r="I213" s="22" t="s">
        <v>86</v>
      </c>
      <c r="J213" s="22" t="s">
        <v>30</v>
      </c>
      <c r="K213" s="22" t="s">
        <v>31</v>
      </c>
      <c r="L213" s="22" t="s">
        <v>31</v>
      </c>
      <c r="M213" s="22"/>
      <c r="N213" s="51">
        <v>50000</v>
      </c>
      <c r="O213" s="51">
        <v>50000</v>
      </c>
      <c r="P213" s="51">
        <v>0</v>
      </c>
      <c r="Q213" s="124">
        <f t="shared" si="41"/>
        <v>0</v>
      </c>
      <c r="R213" s="46">
        <f t="shared" si="36"/>
        <v>16666.666666666668</v>
      </c>
      <c r="S213" s="23">
        <f t="shared" si="37"/>
        <v>16666.666666666668</v>
      </c>
      <c r="T213" s="115">
        <v>0</v>
      </c>
      <c r="U213" s="212"/>
      <c r="V213" s="53"/>
      <c r="X213" s="57">
        <v>51282</v>
      </c>
      <c r="Y213" s="58">
        <v>282</v>
      </c>
      <c r="Z213" s="59">
        <v>0</v>
      </c>
    </row>
    <row r="214" spans="1:26" s="24" customFormat="1" ht="24.95" customHeight="1" x14ac:dyDescent="0.25">
      <c r="A214" s="21">
        <f t="shared" si="38"/>
        <v>198</v>
      </c>
      <c r="B214" s="40">
        <v>12100131</v>
      </c>
      <c r="C214" s="22" t="s">
        <v>123</v>
      </c>
      <c r="D214" s="22" t="s">
        <v>124</v>
      </c>
      <c r="E214" s="22" t="s">
        <v>125</v>
      </c>
      <c r="F214" s="22" t="s">
        <v>28</v>
      </c>
      <c r="G214" s="22" t="s">
        <v>27</v>
      </c>
      <c r="H214" s="22" t="s">
        <v>29</v>
      </c>
      <c r="I214" s="22" t="s">
        <v>109</v>
      </c>
      <c r="J214" s="22" t="s">
        <v>30</v>
      </c>
      <c r="K214" s="22" t="s">
        <v>31</v>
      </c>
      <c r="L214" s="22" t="s">
        <v>31</v>
      </c>
      <c r="M214" s="22"/>
      <c r="N214" s="51">
        <v>18100</v>
      </c>
      <c r="O214" s="51">
        <v>18100</v>
      </c>
      <c r="P214" s="51">
        <v>0</v>
      </c>
      <c r="Q214" s="124">
        <f t="shared" si="41"/>
        <v>0</v>
      </c>
      <c r="R214" s="46">
        <f t="shared" si="36"/>
        <v>6033.333333333333</v>
      </c>
      <c r="S214" s="23">
        <f t="shared" si="37"/>
        <v>6033.333333333333</v>
      </c>
      <c r="T214" s="115">
        <v>0</v>
      </c>
      <c r="U214" s="212"/>
      <c r="V214" s="53"/>
      <c r="X214" s="57">
        <v>260416</v>
      </c>
      <c r="Y214" s="58">
        <v>260416</v>
      </c>
      <c r="Z214" s="59">
        <v>21424.720000000001</v>
      </c>
    </row>
    <row r="215" spans="1:26" s="24" customFormat="1" ht="24.95" customHeight="1" x14ac:dyDescent="0.25">
      <c r="A215" s="21">
        <f t="shared" si="38"/>
        <v>199</v>
      </c>
      <c r="B215" s="40">
        <v>12100132</v>
      </c>
      <c r="C215" s="22" t="s">
        <v>123</v>
      </c>
      <c r="D215" s="22" t="s">
        <v>124</v>
      </c>
      <c r="E215" s="22" t="s">
        <v>125</v>
      </c>
      <c r="F215" s="22" t="s">
        <v>28</v>
      </c>
      <c r="G215" s="22" t="s">
        <v>27</v>
      </c>
      <c r="H215" s="22" t="s">
        <v>29</v>
      </c>
      <c r="I215" s="22" t="s">
        <v>116</v>
      </c>
      <c r="J215" s="22" t="s">
        <v>30</v>
      </c>
      <c r="K215" s="22" t="s">
        <v>31</v>
      </c>
      <c r="L215" s="22" t="s">
        <v>31</v>
      </c>
      <c r="M215" s="22"/>
      <c r="N215" s="51">
        <v>20000</v>
      </c>
      <c r="O215" s="51">
        <v>20000</v>
      </c>
      <c r="P215" s="51">
        <v>0</v>
      </c>
      <c r="Q215" s="124">
        <f t="shared" si="41"/>
        <v>0</v>
      </c>
      <c r="R215" s="46">
        <f t="shared" si="36"/>
        <v>6666.666666666667</v>
      </c>
      <c r="S215" s="23">
        <f t="shared" si="37"/>
        <v>6666.666666666667</v>
      </c>
      <c r="T215" s="115">
        <v>0</v>
      </c>
      <c r="U215" s="212"/>
      <c r="V215" s="53"/>
      <c r="X215" s="57">
        <v>0</v>
      </c>
      <c r="Y215" s="58">
        <v>44435.4</v>
      </c>
      <c r="Z215" s="59">
        <v>0</v>
      </c>
    </row>
    <row r="216" spans="1:26" s="24" customFormat="1" ht="24.95" customHeight="1" x14ac:dyDescent="0.25">
      <c r="A216" s="21">
        <f t="shared" si="38"/>
        <v>200</v>
      </c>
      <c r="B216" s="40">
        <v>12100133</v>
      </c>
      <c r="C216" s="22" t="s">
        <v>123</v>
      </c>
      <c r="D216" s="22" t="s">
        <v>124</v>
      </c>
      <c r="E216" s="22" t="s">
        <v>125</v>
      </c>
      <c r="F216" s="22" t="s">
        <v>28</v>
      </c>
      <c r="G216" s="22" t="s">
        <v>27</v>
      </c>
      <c r="H216" s="22" t="s">
        <v>29</v>
      </c>
      <c r="I216" s="22" t="s">
        <v>91</v>
      </c>
      <c r="J216" s="22" t="s">
        <v>30</v>
      </c>
      <c r="K216" s="22" t="s">
        <v>31</v>
      </c>
      <c r="L216" s="22" t="s">
        <v>31</v>
      </c>
      <c r="M216" s="22"/>
      <c r="N216" s="51">
        <v>66400</v>
      </c>
      <c r="O216" s="51">
        <v>66400</v>
      </c>
      <c r="P216" s="51">
        <v>0</v>
      </c>
      <c r="Q216" s="124">
        <f t="shared" si="41"/>
        <v>0</v>
      </c>
      <c r="R216" s="46">
        <f t="shared" si="36"/>
        <v>22133.333333333332</v>
      </c>
      <c r="S216" s="23">
        <f t="shared" si="37"/>
        <v>22133.333333333332</v>
      </c>
      <c r="T216" s="115">
        <v>0</v>
      </c>
      <c r="U216" s="212"/>
      <c r="V216" s="53"/>
      <c r="X216" s="57">
        <v>20000</v>
      </c>
      <c r="Y216" s="58">
        <v>20000</v>
      </c>
      <c r="Z216" s="59">
        <v>0</v>
      </c>
    </row>
    <row r="217" spans="1:26" s="24" customFormat="1" ht="50.1" customHeight="1" x14ac:dyDescent="0.25">
      <c r="A217" s="258" t="s">
        <v>150</v>
      </c>
      <c r="B217" s="259"/>
      <c r="C217" s="259"/>
      <c r="D217" s="259"/>
      <c r="E217" s="259"/>
      <c r="F217" s="259"/>
      <c r="G217" s="259"/>
      <c r="H217" s="259"/>
      <c r="I217" s="259"/>
      <c r="J217" s="259"/>
      <c r="K217" s="259"/>
      <c r="L217" s="259"/>
      <c r="M217" s="260"/>
      <c r="N217" s="261">
        <f>SUM(N191:N216)</f>
        <v>4974659.51</v>
      </c>
      <c r="O217" s="261">
        <f>SUM(O191:O216)</f>
        <v>4974659.51</v>
      </c>
      <c r="P217" s="261">
        <f>SUM(P191:P216)</f>
        <v>771189.25</v>
      </c>
      <c r="Q217" s="261">
        <f>SUM(Q191:Q216)</f>
        <v>909877.19</v>
      </c>
      <c r="R217" s="261">
        <f>SUM(R191:R216)</f>
        <v>1658219.8366666669</v>
      </c>
      <c r="S217" s="261">
        <f>SUM(S191:S216)</f>
        <v>1658219.8366666669</v>
      </c>
      <c r="T217" s="261">
        <f>+P217+Q217</f>
        <v>1681066.44</v>
      </c>
      <c r="U217" s="213"/>
      <c r="V217" s="25"/>
      <c r="X217" s="60" t="e">
        <f>+#REF!+#REF!+#REF!+#REF!+#REF!+#REF!+#REF!+#REF!+#REF!+#REF!+#REF!+#REF!+#REF!+#REF!+#REF!+X216+X215+X214+X213+X212+X211+X210+X207+X206+X205+X204+X203+X202+X201+X199+X198+X197+X196+X195+X194+X193+X192+X191</f>
        <v>#REF!</v>
      </c>
      <c r="Y217" s="60" t="e">
        <f>+#REF!+#REF!+#REF!+#REF!+#REF!+#REF!+#REF!+#REF!+#REF!+#REF!+#REF!+#REF!+#REF!+#REF!+#REF!+Y216+Y215+Y214+Y213+Y212+Y211+Y210+Y207+Y206+Y205+Y204+Y203+Y202+Y201+Y199+Y198+Y197+Y196+Y195+Y194+Y193+Y192+Y191</f>
        <v>#REF!</v>
      </c>
      <c r="Z217" s="60">
        <f>SUM(Z191:Z216)</f>
        <v>3524739.4200000004</v>
      </c>
    </row>
    <row r="218" spans="1:26" s="24" customFormat="1" ht="24.95" customHeight="1" x14ac:dyDescent="0.25">
      <c r="A218" s="21">
        <f>+A216+1</f>
        <v>201</v>
      </c>
      <c r="B218" s="40">
        <v>12100108</v>
      </c>
      <c r="C218" s="22" t="s">
        <v>127</v>
      </c>
      <c r="D218" s="22" t="s">
        <v>80</v>
      </c>
      <c r="E218" s="22" t="s">
        <v>28</v>
      </c>
      <c r="F218" s="22" t="s">
        <v>28</v>
      </c>
      <c r="G218" s="22" t="s">
        <v>27</v>
      </c>
      <c r="H218" s="22"/>
      <c r="I218" s="22" t="s">
        <v>62</v>
      </c>
      <c r="J218" s="22" t="s">
        <v>30</v>
      </c>
      <c r="K218" s="22" t="s">
        <v>33</v>
      </c>
      <c r="L218" s="22" t="s">
        <v>31</v>
      </c>
      <c r="M218" s="22"/>
      <c r="N218" s="51">
        <v>1074540</v>
      </c>
      <c r="O218" s="51">
        <v>1074540</v>
      </c>
      <c r="P218" s="51">
        <v>15628</v>
      </c>
      <c r="Q218" s="124">
        <f t="shared" si="41"/>
        <v>185485.55</v>
      </c>
      <c r="R218" s="46">
        <f t="shared" ref="R218:R239" si="42">+N218/3</f>
        <v>358180</v>
      </c>
      <c r="S218" s="23">
        <f t="shared" ref="S218:S239" si="43">+(O218/3)</f>
        <v>358180</v>
      </c>
      <c r="T218" s="115">
        <v>201113.55</v>
      </c>
      <c r="U218" s="208" t="s">
        <v>194</v>
      </c>
      <c r="V218" s="53"/>
      <c r="X218" s="57">
        <v>70200</v>
      </c>
      <c r="Y218" s="58">
        <v>70200</v>
      </c>
      <c r="Z218" s="59">
        <v>45600</v>
      </c>
    </row>
    <row r="219" spans="1:26" s="24" customFormat="1" ht="24.95" customHeight="1" x14ac:dyDescent="0.25">
      <c r="A219" s="21">
        <f t="shared" ref="A219:A239" si="44">+A218+1</f>
        <v>202</v>
      </c>
      <c r="B219" s="40">
        <v>12100108</v>
      </c>
      <c r="C219" s="22" t="s">
        <v>127</v>
      </c>
      <c r="D219" s="22" t="s">
        <v>80</v>
      </c>
      <c r="E219" s="22" t="s">
        <v>28</v>
      </c>
      <c r="F219" s="22" t="s">
        <v>28</v>
      </c>
      <c r="G219" s="22" t="s">
        <v>27</v>
      </c>
      <c r="H219" s="22"/>
      <c r="I219" s="22" t="s">
        <v>57</v>
      </c>
      <c r="J219" s="22" t="s">
        <v>30</v>
      </c>
      <c r="K219" s="22" t="s">
        <v>33</v>
      </c>
      <c r="L219" s="22" t="s">
        <v>31</v>
      </c>
      <c r="M219" s="22"/>
      <c r="N219" s="51">
        <v>89545</v>
      </c>
      <c r="O219" s="51">
        <v>89545</v>
      </c>
      <c r="P219" s="51">
        <v>0</v>
      </c>
      <c r="Q219" s="124">
        <f t="shared" si="41"/>
        <v>3081</v>
      </c>
      <c r="R219" s="46">
        <f t="shared" ref="R219" si="45">+N219/3</f>
        <v>29848.333333333332</v>
      </c>
      <c r="S219" s="23">
        <f t="shared" ref="S219" si="46">+(O219/3)</f>
        <v>29848.333333333332</v>
      </c>
      <c r="T219" s="115">
        <v>3081</v>
      </c>
      <c r="U219" s="209"/>
      <c r="V219" s="53"/>
      <c r="X219" s="57">
        <v>0</v>
      </c>
      <c r="Y219" s="58">
        <v>615000</v>
      </c>
      <c r="Z219" s="59">
        <v>24500</v>
      </c>
    </row>
    <row r="220" spans="1:26" s="24" customFormat="1" ht="24.95" customHeight="1" x14ac:dyDescent="0.25">
      <c r="A220" s="21">
        <f t="shared" si="44"/>
        <v>203</v>
      </c>
      <c r="B220" s="40">
        <v>12100108</v>
      </c>
      <c r="C220" s="22" t="s">
        <v>127</v>
      </c>
      <c r="D220" s="22" t="s">
        <v>80</v>
      </c>
      <c r="E220" s="22" t="s">
        <v>28</v>
      </c>
      <c r="F220" s="22" t="s">
        <v>28</v>
      </c>
      <c r="G220" s="22" t="s">
        <v>27</v>
      </c>
      <c r="H220" s="22"/>
      <c r="I220" s="22" t="s">
        <v>65</v>
      </c>
      <c r="J220" s="22" t="s">
        <v>30</v>
      </c>
      <c r="K220" s="22" t="s">
        <v>33</v>
      </c>
      <c r="L220" s="22" t="s">
        <v>31</v>
      </c>
      <c r="M220" s="22"/>
      <c r="N220" s="51">
        <v>19000</v>
      </c>
      <c r="O220" s="51">
        <v>19000</v>
      </c>
      <c r="P220" s="51">
        <v>0</v>
      </c>
      <c r="Q220" s="124">
        <f t="shared" si="41"/>
        <v>0</v>
      </c>
      <c r="R220" s="46">
        <f t="shared" ref="R220:R225" si="47">+N220/3</f>
        <v>6333.333333333333</v>
      </c>
      <c r="S220" s="23">
        <f t="shared" ref="S220:S225" si="48">+(O220/3)</f>
        <v>6333.333333333333</v>
      </c>
      <c r="T220" s="115">
        <v>0</v>
      </c>
      <c r="U220" s="209"/>
      <c r="V220" s="53"/>
      <c r="X220" s="57"/>
      <c r="Y220" s="58"/>
      <c r="Z220" s="59"/>
    </row>
    <row r="221" spans="1:26" s="24" customFormat="1" ht="24.95" customHeight="1" x14ac:dyDescent="0.25">
      <c r="A221" s="21">
        <f t="shared" si="44"/>
        <v>204</v>
      </c>
      <c r="B221" s="40">
        <v>12100108</v>
      </c>
      <c r="C221" s="22" t="s">
        <v>127</v>
      </c>
      <c r="D221" s="22" t="s">
        <v>80</v>
      </c>
      <c r="E221" s="22" t="s">
        <v>28</v>
      </c>
      <c r="F221" s="22" t="s">
        <v>28</v>
      </c>
      <c r="G221" s="22" t="s">
        <v>27</v>
      </c>
      <c r="H221" s="22"/>
      <c r="I221" s="22" t="s">
        <v>91</v>
      </c>
      <c r="J221" s="22" t="s">
        <v>30</v>
      </c>
      <c r="K221" s="22" t="s">
        <v>33</v>
      </c>
      <c r="L221" s="22" t="s">
        <v>31</v>
      </c>
      <c r="M221" s="22"/>
      <c r="N221" s="51">
        <v>115200</v>
      </c>
      <c r="O221" s="51">
        <v>115200</v>
      </c>
      <c r="P221" s="51">
        <v>0</v>
      </c>
      <c r="Q221" s="124">
        <f t="shared" si="41"/>
        <v>0</v>
      </c>
      <c r="R221" s="46">
        <f t="shared" si="47"/>
        <v>38400</v>
      </c>
      <c r="S221" s="23">
        <f t="shared" si="48"/>
        <v>38400</v>
      </c>
      <c r="T221" s="115">
        <v>0</v>
      </c>
      <c r="U221" s="209"/>
      <c r="V221" s="53"/>
      <c r="X221" s="57">
        <v>37500</v>
      </c>
      <c r="Y221" s="58">
        <v>41400</v>
      </c>
      <c r="Z221" s="59">
        <v>37892.5</v>
      </c>
    </row>
    <row r="222" spans="1:26" s="24" customFormat="1" ht="24.95" customHeight="1" x14ac:dyDescent="0.25">
      <c r="A222" s="21">
        <f t="shared" si="44"/>
        <v>205</v>
      </c>
      <c r="B222" s="40">
        <v>12100108</v>
      </c>
      <c r="C222" s="22" t="s">
        <v>127</v>
      </c>
      <c r="D222" s="22" t="s">
        <v>80</v>
      </c>
      <c r="E222" s="22" t="s">
        <v>28</v>
      </c>
      <c r="F222" s="22" t="s">
        <v>28</v>
      </c>
      <c r="G222" s="22" t="s">
        <v>27</v>
      </c>
      <c r="H222" s="22"/>
      <c r="I222" s="22" t="s">
        <v>74</v>
      </c>
      <c r="J222" s="22" t="s">
        <v>30</v>
      </c>
      <c r="K222" s="22" t="s">
        <v>33</v>
      </c>
      <c r="L222" s="22" t="s">
        <v>31</v>
      </c>
      <c r="M222" s="22"/>
      <c r="N222" s="51">
        <v>89545</v>
      </c>
      <c r="O222" s="51">
        <v>89545</v>
      </c>
      <c r="P222" s="51">
        <v>0</v>
      </c>
      <c r="Q222" s="124">
        <f t="shared" si="41"/>
        <v>0</v>
      </c>
      <c r="R222" s="46">
        <f t="shared" si="47"/>
        <v>29848.333333333332</v>
      </c>
      <c r="S222" s="23">
        <f t="shared" si="48"/>
        <v>29848.333333333332</v>
      </c>
      <c r="T222" s="115">
        <v>0</v>
      </c>
      <c r="U222" s="209"/>
      <c r="V222" s="53"/>
      <c r="X222" s="57">
        <v>6625</v>
      </c>
      <c r="Y222" s="58">
        <v>6625</v>
      </c>
      <c r="Z222" s="59">
        <v>0</v>
      </c>
    </row>
    <row r="223" spans="1:26" s="24" customFormat="1" ht="24.95" customHeight="1" x14ac:dyDescent="0.25">
      <c r="A223" s="21">
        <f t="shared" si="44"/>
        <v>206</v>
      </c>
      <c r="B223" s="40">
        <v>12100108</v>
      </c>
      <c r="C223" s="22" t="s">
        <v>127</v>
      </c>
      <c r="D223" s="22" t="s">
        <v>80</v>
      </c>
      <c r="E223" s="22" t="s">
        <v>28</v>
      </c>
      <c r="F223" s="22" t="s">
        <v>28</v>
      </c>
      <c r="G223" s="22" t="s">
        <v>27</v>
      </c>
      <c r="H223" s="22"/>
      <c r="I223" s="22" t="s">
        <v>61</v>
      </c>
      <c r="J223" s="22" t="s">
        <v>30</v>
      </c>
      <c r="K223" s="22" t="s">
        <v>33</v>
      </c>
      <c r="L223" s="22" t="s">
        <v>31</v>
      </c>
      <c r="M223" s="22"/>
      <c r="N223" s="51">
        <v>266200</v>
      </c>
      <c r="O223" s="51">
        <v>266200</v>
      </c>
      <c r="P223" s="51">
        <v>4500</v>
      </c>
      <c r="Q223" s="124">
        <f t="shared" si="41"/>
        <v>49343.31</v>
      </c>
      <c r="R223" s="46">
        <f t="shared" si="47"/>
        <v>88733.333333333328</v>
      </c>
      <c r="S223" s="23">
        <f t="shared" si="48"/>
        <v>88733.333333333328</v>
      </c>
      <c r="T223" s="115">
        <v>53843.31</v>
      </c>
      <c r="U223" s="209"/>
      <c r="V223" s="53"/>
      <c r="X223" s="57">
        <v>426000</v>
      </c>
      <c r="Y223" s="58">
        <v>426000</v>
      </c>
      <c r="Z223" s="59">
        <v>20798.98</v>
      </c>
    </row>
    <row r="224" spans="1:26" s="24" customFormat="1" ht="24.95" customHeight="1" x14ac:dyDescent="0.25">
      <c r="A224" s="21">
        <f t="shared" si="44"/>
        <v>207</v>
      </c>
      <c r="B224" s="40">
        <v>12100108</v>
      </c>
      <c r="C224" s="22" t="s">
        <v>127</v>
      </c>
      <c r="D224" s="22" t="s">
        <v>80</v>
      </c>
      <c r="E224" s="22" t="s">
        <v>28</v>
      </c>
      <c r="F224" s="22" t="s">
        <v>28</v>
      </c>
      <c r="G224" s="22" t="s">
        <v>27</v>
      </c>
      <c r="H224" s="22"/>
      <c r="I224" s="22" t="s">
        <v>116</v>
      </c>
      <c r="J224" s="22" t="s">
        <v>30</v>
      </c>
      <c r="K224" s="22" t="s">
        <v>33</v>
      </c>
      <c r="L224" s="22" t="s">
        <v>31</v>
      </c>
      <c r="M224" s="22"/>
      <c r="N224" s="51">
        <v>4800</v>
      </c>
      <c r="O224" s="51">
        <v>4800</v>
      </c>
      <c r="P224" s="51">
        <v>0</v>
      </c>
      <c r="Q224" s="124">
        <f t="shared" si="41"/>
        <v>0</v>
      </c>
      <c r="R224" s="46">
        <f t="shared" si="47"/>
        <v>1600</v>
      </c>
      <c r="S224" s="23">
        <f t="shared" si="48"/>
        <v>1600</v>
      </c>
      <c r="T224" s="115">
        <v>0</v>
      </c>
      <c r="U224" s="209"/>
      <c r="V224" s="53"/>
      <c r="X224" s="57">
        <v>0</v>
      </c>
      <c r="Y224" s="58">
        <v>11500</v>
      </c>
      <c r="Z224" s="59">
        <v>0</v>
      </c>
    </row>
    <row r="225" spans="1:26" s="24" customFormat="1" ht="24.95" customHeight="1" x14ac:dyDescent="0.25">
      <c r="A225" s="21">
        <f t="shared" si="44"/>
        <v>208</v>
      </c>
      <c r="B225" s="40">
        <v>12100108</v>
      </c>
      <c r="C225" s="22" t="s">
        <v>127</v>
      </c>
      <c r="D225" s="22" t="s">
        <v>80</v>
      </c>
      <c r="E225" s="22" t="s">
        <v>28</v>
      </c>
      <c r="F225" s="22" t="s">
        <v>28</v>
      </c>
      <c r="G225" s="22" t="s">
        <v>27</v>
      </c>
      <c r="H225" s="22"/>
      <c r="I225" s="22" t="s">
        <v>118</v>
      </c>
      <c r="J225" s="22" t="s">
        <v>30</v>
      </c>
      <c r="K225" s="22" t="s">
        <v>33</v>
      </c>
      <c r="L225" s="22" t="s">
        <v>31</v>
      </c>
      <c r="M225" s="22"/>
      <c r="N225" s="51">
        <v>33360</v>
      </c>
      <c r="O225" s="51">
        <v>33360</v>
      </c>
      <c r="P225" s="51">
        <v>0</v>
      </c>
      <c r="Q225" s="124">
        <f t="shared" si="41"/>
        <v>0</v>
      </c>
      <c r="R225" s="46">
        <f t="shared" si="47"/>
        <v>11120</v>
      </c>
      <c r="S225" s="23">
        <f t="shared" si="48"/>
        <v>11120</v>
      </c>
      <c r="T225" s="115">
        <v>0</v>
      </c>
      <c r="U225" s="209"/>
      <c r="V225" s="53"/>
      <c r="X225" s="57">
        <v>0</v>
      </c>
      <c r="Y225" s="58">
        <v>90000</v>
      </c>
      <c r="Z225" s="59">
        <v>0</v>
      </c>
    </row>
    <row r="226" spans="1:26" s="24" customFormat="1" ht="24.95" customHeight="1" x14ac:dyDescent="0.25">
      <c r="A226" s="21">
        <f t="shared" si="44"/>
        <v>209</v>
      </c>
      <c r="B226" s="40">
        <v>12100108</v>
      </c>
      <c r="C226" s="22" t="s">
        <v>127</v>
      </c>
      <c r="D226" s="22" t="s">
        <v>80</v>
      </c>
      <c r="E226" s="22" t="s">
        <v>28</v>
      </c>
      <c r="F226" s="22" t="s">
        <v>28</v>
      </c>
      <c r="G226" s="22" t="s">
        <v>27</v>
      </c>
      <c r="H226" s="22"/>
      <c r="I226" s="22" t="s">
        <v>87</v>
      </c>
      <c r="J226" s="22" t="s">
        <v>30</v>
      </c>
      <c r="K226" s="22" t="s">
        <v>33</v>
      </c>
      <c r="L226" s="22" t="s">
        <v>31</v>
      </c>
      <c r="M226" s="22"/>
      <c r="N226" s="51">
        <v>200000</v>
      </c>
      <c r="O226" s="51">
        <v>200000</v>
      </c>
      <c r="P226" s="51">
        <v>0</v>
      </c>
      <c r="Q226" s="124">
        <f t="shared" si="41"/>
        <v>0</v>
      </c>
      <c r="R226" s="46">
        <f t="shared" ref="R226:R237" si="49">+N226/3</f>
        <v>66666.666666666672</v>
      </c>
      <c r="S226" s="23">
        <f t="shared" ref="S226:S237" si="50">+(O226/3)</f>
        <v>66666.666666666672</v>
      </c>
      <c r="T226" s="115">
        <v>0</v>
      </c>
      <c r="U226" s="209"/>
      <c r="V226" s="53"/>
      <c r="X226" s="57">
        <v>1186920</v>
      </c>
      <c r="Y226" s="58">
        <v>1186920</v>
      </c>
      <c r="Z226" s="59">
        <v>1009057.8</v>
      </c>
    </row>
    <row r="227" spans="1:26" s="24" customFormat="1" ht="24.95" customHeight="1" x14ac:dyDescent="0.25">
      <c r="A227" s="21">
        <f t="shared" si="44"/>
        <v>210</v>
      </c>
      <c r="B227" s="40">
        <v>12100108</v>
      </c>
      <c r="C227" s="22" t="s">
        <v>127</v>
      </c>
      <c r="D227" s="22" t="s">
        <v>80</v>
      </c>
      <c r="E227" s="22" t="s">
        <v>28</v>
      </c>
      <c r="F227" s="22" t="s">
        <v>28</v>
      </c>
      <c r="G227" s="22" t="s">
        <v>27</v>
      </c>
      <c r="H227" s="22"/>
      <c r="I227" s="22" t="s">
        <v>73</v>
      </c>
      <c r="J227" s="22" t="s">
        <v>30</v>
      </c>
      <c r="K227" s="22" t="s">
        <v>33</v>
      </c>
      <c r="L227" s="22" t="s">
        <v>31</v>
      </c>
      <c r="M227" s="22"/>
      <c r="N227" s="51">
        <v>107454</v>
      </c>
      <c r="O227" s="51">
        <v>107454</v>
      </c>
      <c r="P227" s="51">
        <v>0</v>
      </c>
      <c r="Q227" s="124">
        <f t="shared" si="41"/>
        <v>0</v>
      </c>
      <c r="R227" s="46">
        <f t="shared" si="49"/>
        <v>35818</v>
      </c>
      <c r="S227" s="23">
        <f t="shared" si="50"/>
        <v>35818</v>
      </c>
      <c r="T227" s="115">
        <v>0</v>
      </c>
      <c r="U227" s="209"/>
      <c r="V227" s="53"/>
      <c r="X227" s="57">
        <v>30000</v>
      </c>
      <c r="Y227" s="58">
        <v>30000</v>
      </c>
      <c r="Z227" s="59">
        <v>0</v>
      </c>
    </row>
    <row r="228" spans="1:26" s="24" customFormat="1" ht="24.95" customHeight="1" x14ac:dyDescent="0.25">
      <c r="A228" s="21">
        <f t="shared" si="44"/>
        <v>211</v>
      </c>
      <c r="B228" s="40">
        <v>12100108</v>
      </c>
      <c r="C228" s="22" t="s">
        <v>127</v>
      </c>
      <c r="D228" s="22" t="s">
        <v>80</v>
      </c>
      <c r="E228" s="22" t="s">
        <v>28</v>
      </c>
      <c r="F228" s="22" t="s">
        <v>28</v>
      </c>
      <c r="G228" s="22" t="s">
        <v>27</v>
      </c>
      <c r="H228" s="22"/>
      <c r="I228" s="22" t="s">
        <v>89</v>
      </c>
      <c r="J228" s="22" t="s">
        <v>30</v>
      </c>
      <c r="K228" s="22" t="s">
        <v>33</v>
      </c>
      <c r="L228" s="22" t="s">
        <v>31</v>
      </c>
      <c r="M228" s="22"/>
      <c r="N228" s="51">
        <v>51300</v>
      </c>
      <c r="O228" s="51">
        <v>51300</v>
      </c>
      <c r="P228" s="51">
        <v>0</v>
      </c>
      <c r="Q228" s="124">
        <f t="shared" si="41"/>
        <v>0</v>
      </c>
      <c r="R228" s="46">
        <f t="shared" si="49"/>
        <v>17100</v>
      </c>
      <c r="S228" s="23">
        <f t="shared" si="50"/>
        <v>17100</v>
      </c>
      <c r="T228" s="115">
        <v>0</v>
      </c>
      <c r="U228" s="209"/>
      <c r="V228" s="53"/>
      <c r="X228" s="57"/>
      <c r="Y228" s="58"/>
      <c r="Z228" s="59"/>
    </row>
    <row r="229" spans="1:26" s="24" customFormat="1" ht="24.95" customHeight="1" x14ac:dyDescent="0.25">
      <c r="A229" s="21">
        <f t="shared" si="44"/>
        <v>212</v>
      </c>
      <c r="B229" s="40">
        <v>12100108</v>
      </c>
      <c r="C229" s="22" t="s">
        <v>127</v>
      </c>
      <c r="D229" s="22" t="s">
        <v>80</v>
      </c>
      <c r="E229" s="22" t="s">
        <v>28</v>
      </c>
      <c r="F229" s="22" t="s">
        <v>28</v>
      </c>
      <c r="G229" s="22" t="s">
        <v>27</v>
      </c>
      <c r="H229" s="22"/>
      <c r="I229" s="22" t="s">
        <v>111</v>
      </c>
      <c r="J229" s="22" t="s">
        <v>30</v>
      </c>
      <c r="K229" s="22" t="s">
        <v>33</v>
      </c>
      <c r="L229" s="22" t="s">
        <v>31</v>
      </c>
      <c r="M229" s="22"/>
      <c r="N229" s="51">
        <v>45240</v>
      </c>
      <c r="O229" s="51">
        <v>45240</v>
      </c>
      <c r="P229" s="51">
        <v>0</v>
      </c>
      <c r="Q229" s="124">
        <f t="shared" si="41"/>
        <v>0</v>
      </c>
      <c r="R229" s="46">
        <f t="shared" si="49"/>
        <v>15080</v>
      </c>
      <c r="S229" s="23">
        <f t="shared" si="50"/>
        <v>15080</v>
      </c>
      <c r="T229" s="115">
        <v>0</v>
      </c>
      <c r="U229" s="209"/>
      <c r="V229" s="53"/>
      <c r="X229" s="57">
        <v>200000</v>
      </c>
      <c r="Y229" s="58">
        <v>200000</v>
      </c>
      <c r="Z229" s="59">
        <v>49558.75</v>
      </c>
    </row>
    <row r="230" spans="1:26" s="24" customFormat="1" ht="24.95" customHeight="1" x14ac:dyDescent="0.25">
      <c r="A230" s="21">
        <f t="shared" si="44"/>
        <v>213</v>
      </c>
      <c r="B230" s="40">
        <v>12100108</v>
      </c>
      <c r="C230" s="22" t="s">
        <v>127</v>
      </c>
      <c r="D230" s="22" t="s">
        <v>80</v>
      </c>
      <c r="E230" s="22" t="s">
        <v>28</v>
      </c>
      <c r="F230" s="22" t="s">
        <v>28</v>
      </c>
      <c r="G230" s="22" t="s">
        <v>27</v>
      </c>
      <c r="H230" s="22"/>
      <c r="I230" s="22" t="s">
        <v>60</v>
      </c>
      <c r="J230" s="22" t="s">
        <v>30</v>
      </c>
      <c r="K230" s="22" t="s">
        <v>33</v>
      </c>
      <c r="L230" s="22" t="s">
        <v>31</v>
      </c>
      <c r="M230" s="22"/>
      <c r="N230" s="51">
        <v>6000</v>
      </c>
      <c r="O230" s="51">
        <v>6000</v>
      </c>
      <c r="P230" s="51">
        <v>0</v>
      </c>
      <c r="Q230" s="124">
        <f t="shared" si="41"/>
        <v>0</v>
      </c>
      <c r="R230" s="46">
        <f t="shared" si="49"/>
        <v>2000</v>
      </c>
      <c r="S230" s="23">
        <f t="shared" si="50"/>
        <v>2000</v>
      </c>
      <c r="T230" s="115">
        <v>0</v>
      </c>
      <c r="U230" s="209"/>
      <c r="V230" s="53"/>
      <c r="X230" s="57">
        <v>378720</v>
      </c>
      <c r="Y230" s="58">
        <v>403520</v>
      </c>
      <c r="Z230" s="59">
        <v>385575.11</v>
      </c>
    </row>
    <row r="231" spans="1:26" s="24" customFormat="1" ht="24.95" customHeight="1" x14ac:dyDescent="0.25">
      <c r="A231" s="21">
        <f t="shared" si="44"/>
        <v>214</v>
      </c>
      <c r="B231" s="40">
        <v>12100108</v>
      </c>
      <c r="C231" s="22" t="s">
        <v>127</v>
      </c>
      <c r="D231" s="22" t="s">
        <v>80</v>
      </c>
      <c r="E231" s="22" t="s">
        <v>28</v>
      </c>
      <c r="F231" s="22" t="s">
        <v>28</v>
      </c>
      <c r="G231" s="22" t="s">
        <v>27</v>
      </c>
      <c r="H231" s="22"/>
      <c r="I231" s="22" t="s">
        <v>100</v>
      </c>
      <c r="J231" s="22" t="s">
        <v>30</v>
      </c>
      <c r="K231" s="22" t="s">
        <v>33</v>
      </c>
      <c r="L231" s="22" t="s">
        <v>31</v>
      </c>
      <c r="M231" s="22"/>
      <c r="N231" s="51">
        <v>500000</v>
      </c>
      <c r="O231" s="51">
        <v>500000</v>
      </c>
      <c r="P231" s="51">
        <v>0</v>
      </c>
      <c r="Q231" s="124">
        <f t="shared" si="41"/>
        <v>0</v>
      </c>
      <c r="R231" s="46">
        <f t="shared" si="49"/>
        <v>166666.66666666666</v>
      </c>
      <c r="S231" s="23">
        <f t="shared" si="50"/>
        <v>166666.66666666666</v>
      </c>
      <c r="T231" s="115">
        <v>0</v>
      </c>
      <c r="U231" s="209"/>
      <c r="V231" s="53"/>
      <c r="X231" s="57">
        <v>126852</v>
      </c>
      <c r="Y231" s="58">
        <v>119352</v>
      </c>
      <c r="Z231" s="59">
        <v>0</v>
      </c>
    </row>
    <row r="232" spans="1:26" s="24" customFormat="1" ht="24.95" customHeight="1" x14ac:dyDescent="0.25">
      <c r="A232" s="21">
        <f t="shared" si="44"/>
        <v>215</v>
      </c>
      <c r="B232" s="40">
        <v>12100108</v>
      </c>
      <c r="C232" s="22" t="s">
        <v>127</v>
      </c>
      <c r="D232" s="22" t="s">
        <v>80</v>
      </c>
      <c r="E232" s="22" t="s">
        <v>28</v>
      </c>
      <c r="F232" s="22" t="s">
        <v>28</v>
      </c>
      <c r="G232" s="22" t="s">
        <v>27</v>
      </c>
      <c r="H232" s="22"/>
      <c r="I232" s="22" t="s">
        <v>97</v>
      </c>
      <c r="J232" s="22" t="s">
        <v>30</v>
      </c>
      <c r="K232" s="22" t="s">
        <v>33</v>
      </c>
      <c r="L232" s="22" t="s">
        <v>31</v>
      </c>
      <c r="M232" s="22"/>
      <c r="N232" s="51">
        <v>170640</v>
      </c>
      <c r="O232" s="51">
        <v>170640</v>
      </c>
      <c r="P232" s="51">
        <v>0</v>
      </c>
      <c r="Q232" s="124">
        <f t="shared" si="41"/>
        <v>0</v>
      </c>
      <c r="R232" s="46">
        <f t="shared" si="49"/>
        <v>56880</v>
      </c>
      <c r="S232" s="23">
        <f t="shared" si="50"/>
        <v>56880</v>
      </c>
      <c r="T232" s="115">
        <v>0</v>
      </c>
      <c r="U232" s="209"/>
      <c r="V232" s="53"/>
      <c r="X232" s="57">
        <v>1000</v>
      </c>
      <c r="Y232" s="58">
        <v>1000</v>
      </c>
      <c r="Z232" s="59">
        <v>0</v>
      </c>
    </row>
    <row r="233" spans="1:26" s="24" customFormat="1" ht="24.95" customHeight="1" x14ac:dyDescent="0.25">
      <c r="A233" s="21">
        <f t="shared" si="44"/>
        <v>216</v>
      </c>
      <c r="B233" s="40">
        <v>12100108</v>
      </c>
      <c r="C233" s="22" t="s">
        <v>127</v>
      </c>
      <c r="D233" s="22" t="s">
        <v>80</v>
      </c>
      <c r="E233" s="22" t="s">
        <v>28</v>
      </c>
      <c r="F233" s="22" t="s">
        <v>28</v>
      </c>
      <c r="G233" s="22" t="s">
        <v>27</v>
      </c>
      <c r="H233" s="22"/>
      <c r="I233" s="22" t="s">
        <v>113</v>
      </c>
      <c r="J233" s="22" t="s">
        <v>30</v>
      </c>
      <c r="K233" s="22" t="s">
        <v>33</v>
      </c>
      <c r="L233" s="22" t="s">
        <v>31</v>
      </c>
      <c r="M233" s="22"/>
      <c r="N233" s="51">
        <v>79500</v>
      </c>
      <c r="O233" s="51">
        <v>79500</v>
      </c>
      <c r="P233" s="51">
        <v>0</v>
      </c>
      <c r="Q233" s="124">
        <f t="shared" si="41"/>
        <v>0</v>
      </c>
      <c r="R233" s="46">
        <f t="shared" si="49"/>
        <v>26500</v>
      </c>
      <c r="S233" s="23">
        <f t="shared" si="50"/>
        <v>26500</v>
      </c>
      <c r="T233" s="115">
        <v>0</v>
      </c>
      <c r="U233" s="209"/>
      <c r="V233" s="53"/>
      <c r="X233" s="57">
        <v>666000</v>
      </c>
      <c r="Y233" s="58">
        <v>666000</v>
      </c>
      <c r="Z233" s="59">
        <v>29230.1</v>
      </c>
    </row>
    <row r="234" spans="1:26" s="24" customFormat="1" ht="24.95" customHeight="1" x14ac:dyDescent="0.25">
      <c r="A234" s="21">
        <f t="shared" si="44"/>
        <v>217</v>
      </c>
      <c r="B234" s="40">
        <v>12100108</v>
      </c>
      <c r="C234" s="22" t="s">
        <v>127</v>
      </c>
      <c r="D234" s="22" t="s">
        <v>80</v>
      </c>
      <c r="E234" s="22" t="s">
        <v>28</v>
      </c>
      <c r="F234" s="22" t="s">
        <v>28</v>
      </c>
      <c r="G234" s="22" t="s">
        <v>27</v>
      </c>
      <c r="H234" s="22"/>
      <c r="I234" s="22" t="s">
        <v>86</v>
      </c>
      <c r="J234" s="22" t="s">
        <v>30</v>
      </c>
      <c r="K234" s="22" t="s">
        <v>33</v>
      </c>
      <c r="L234" s="22" t="s">
        <v>31</v>
      </c>
      <c r="M234" s="22"/>
      <c r="N234" s="51">
        <v>10200</v>
      </c>
      <c r="O234" s="51">
        <v>10200</v>
      </c>
      <c r="P234" s="51">
        <v>0</v>
      </c>
      <c r="Q234" s="124">
        <f t="shared" si="41"/>
        <v>0</v>
      </c>
      <c r="R234" s="46">
        <f t="shared" si="49"/>
        <v>3400</v>
      </c>
      <c r="S234" s="23">
        <f t="shared" si="50"/>
        <v>3400</v>
      </c>
      <c r="T234" s="115">
        <v>0</v>
      </c>
      <c r="U234" s="209"/>
      <c r="V234" s="53"/>
      <c r="X234" s="57">
        <v>0</v>
      </c>
      <c r="Y234" s="58">
        <v>15500</v>
      </c>
      <c r="Z234" s="59">
        <v>0</v>
      </c>
    </row>
    <row r="235" spans="1:26" s="24" customFormat="1" ht="24.95" customHeight="1" x14ac:dyDescent="0.25">
      <c r="A235" s="21">
        <f t="shared" si="44"/>
        <v>218</v>
      </c>
      <c r="B235" s="40">
        <v>12100108</v>
      </c>
      <c r="C235" s="22" t="s">
        <v>127</v>
      </c>
      <c r="D235" s="22" t="s">
        <v>80</v>
      </c>
      <c r="E235" s="22" t="s">
        <v>28</v>
      </c>
      <c r="F235" s="22" t="s">
        <v>28</v>
      </c>
      <c r="G235" s="22" t="s">
        <v>27</v>
      </c>
      <c r="H235" s="22"/>
      <c r="I235" s="22" t="s">
        <v>71</v>
      </c>
      <c r="J235" s="22" t="s">
        <v>30</v>
      </c>
      <c r="K235" s="22" t="s">
        <v>33</v>
      </c>
      <c r="L235" s="22" t="s">
        <v>31</v>
      </c>
      <c r="M235" s="22"/>
      <c r="N235" s="51">
        <v>64200</v>
      </c>
      <c r="O235" s="51">
        <v>64200</v>
      </c>
      <c r="P235" s="51">
        <v>500</v>
      </c>
      <c r="Q235" s="124">
        <f t="shared" si="41"/>
        <v>11935</v>
      </c>
      <c r="R235" s="46">
        <f t="shared" si="49"/>
        <v>21400</v>
      </c>
      <c r="S235" s="23">
        <f t="shared" si="50"/>
        <v>21400</v>
      </c>
      <c r="T235" s="115">
        <v>12435</v>
      </c>
      <c r="U235" s="209"/>
      <c r="V235" s="53"/>
      <c r="X235" s="57">
        <v>105710</v>
      </c>
      <c r="Y235" s="58">
        <v>105710</v>
      </c>
      <c r="Z235" s="59">
        <v>9675</v>
      </c>
    </row>
    <row r="236" spans="1:26" s="24" customFormat="1" ht="24.95" customHeight="1" x14ac:dyDescent="0.25">
      <c r="A236" s="21">
        <f t="shared" si="44"/>
        <v>219</v>
      </c>
      <c r="B236" s="40">
        <v>12100108</v>
      </c>
      <c r="C236" s="22" t="s">
        <v>127</v>
      </c>
      <c r="D236" s="22" t="s">
        <v>80</v>
      </c>
      <c r="E236" s="22" t="s">
        <v>28</v>
      </c>
      <c r="F236" s="22" t="s">
        <v>28</v>
      </c>
      <c r="G236" s="22" t="s">
        <v>27</v>
      </c>
      <c r="H236" s="22"/>
      <c r="I236" s="22" t="s">
        <v>60</v>
      </c>
      <c r="J236" s="22" t="s">
        <v>30</v>
      </c>
      <c r="K236" s="22" t="s">
        <v>33</v>
      </c>
      <c r="L236" s="22" t="s">
        <v>31</v>
      </c>
      <c r="M236" s="22"/>
      <c r="N236" s="51">
        <v>0</v>
      </c>
      <c r="O236" s="51">
        <v>25000</v>
      </c>
      <c r="P236" s="51"/>
      <c r="Q236" s="124">
        <f t="shared" si="41"/>
        <v>0</v>
      </c>
      <c r="R236" s="46">
        <f t="shared" si="49"/>
        <v>0</v>
      </c>
      <c r="S236" s="23">
        <f t="shared" si="50"/>
        <v>8333.3333333333339</v>
      </c>
      <c r="T236" s="115">
        <v>0</v>
      </c>
      <c r="U236" s="209"/>
      <c r="V236" s="53"/>
      <c r="X236" s="57"/>
      <c r="Y236" s="58"/>
      <c r="Z236" s="59"/>
    </row>
    <row r="237" spans="1:26" s="24" customFormat="1" ht="24.95" customHeight="1" x14ac:dyDescent="0.25">
      <c r="A237" s="21">
        <f t="shared" si="44"/>
        <v>220</v>
      </c>
      <c r="B237" s="40">
        <v>12100108</v>
      </c>
      <c r="C237" s="22" t="s">
        <v>127</v>
      </c>
      <c r="D237" s="22" t="s">
        <v>80</v>
      </c>
      <c r="E237" s="22" t="s">
        <v>28</v>
      </c>
      <c r="F237" s="22" t="s">
        <v>28</v>
      </c>
      <c r="G237" s="22" t="s">
        <v>27</v>
      </c>
      <c r="H237" s="22"/>
      <c r="I237" s="22" t="s">
        <v>72</v>
      </c>
      <c r="J237" s="22" t="s">
        <v>30</v>
      </c>
      <c r="K237" s="22" t="s">
        <v>33</v>
      </c>
      <c r="L237" s="22" t="s">
        <v>31</v>
      </c>
      <c r="M237" s="22"/>
      <c r="N237" s="51">
        <v>14000</v>
      </c>
      <c r="O237" s="51">
        <v>14000</v>
      </c>
      <c r="P237" s="51">
        <v>0</v>
      </c>
      <c r="Q237" s="124">
        <f t="shared" si="41"/>
        <v>6000</v>
      </c>
      <c r="R237" s="46">
        <f t="shared" si="49"/>
        <v>4666.666666666667</v>
      </c>
      <c r="S237" s="23">
        <f t="shared" si="50"/>
        <v>4666.666666666667</v>
      </c>
      <c r="T237" s="115">
        <v>6000</v>
      </c>
      <c r="U237" s="209"/>
      <c r="V237" s="53"/>
      <c r="X237" s="57">
        <v>197500</v>
      </c>
      <c r="Y237" s="58">
        <v>197500</v>
      </c>
      <c r="Z237" s="59">
        <v>0</v>
      </c>
    </row>
    <row r="238" spans="1:26" s="24" customFormat="1" ht="24.95" customHeight="1" x14ac:dyDescent="0.25">
      <c r="A238" s="21">
        <f t="shared" si="44"/>
        <v>221</v>
      </c>
      <c r="B238" s="40">
        <v>12100108</v>
      </c>
      <c r="C238" s="22" t="s">
        <v>127</v>
      </c>
      <c r="D238" s="22" t="s">
        <v>80</v>
      </c>
      <c r="E238" s="22" t="s">
        <v>28</v>
      </c>
      <c r="F238" s="22" t="s">
        <v>28</v>
      </c>
      <c r="G238" s="22" t="s">
        <v>27</v>
      </c>
      <c r="H238" s="22"/>
      <c r="I238" s="22" t="s">
        <v>68</v>
      </c>
      <c r="J238" s="22" t="s">
        <v>30</v>
      </c>
      <c r="K238" s="22" t="s">
        <v>33</v>
      </c>
      <c r="L238" s="22" t="s">
        <v>31</v>
      </c>
      <c r="M238" s="22"/>
      <c r="N238" s="51">
        <v>114653.42</v>
      </c>
      <c r="O238" s="51">
        <v>114653.42</v>
      </c>
      <c r="P238" s="51">
        <v>0</v>
      </c>
      <c r="Q238" s="124">
        <f t="shared" si="41"/>
        <v>0</v>
      </c>
      <c r="R238" s="46">
        <f t="shared" si="42"/>
        <v>38217.806666666664</v>
      </c>
      <c r="S238" s="23">
        <f t="shared" si="43"/>
        <v>38217.806666666664</v>
      </c>
      <c r="T238" s="115">
        <v>0</v>
      </c>
      <c r="U238" s="209"/>
      <c r="V238" s="53"/>
      <c r="X238" s="57">
        <v>114000</v>
      </c>
      <c r="Y238" s="58">
        <v>125800</v>
      </c>
      <c r="Z238" s="59">
        <v>114710</v>
      </c>
    </row>
    <row r="239" spans="1:26" s="24" customFormat="1" ht="24.95" customHeight="1" x14ac:dyDescent="0.25">
      <c r="A239" s="21">
        <f t="shared" si="44"/>
        <v>222</v>
      </c>
      <c r="B239" s="40">
        <v>12100108</v>
      </c>
      <c r="C239" s="22" t="s">
        <v>127</v>
      </c>
      <c r="D239" s="22" t="s">
        <v>80</v>
      </c>
      <c r="E239" s="22" t="s">
        <v>28</v>
      </c>
      <c r="F239" s="22" t="s">
        <v>28</v>
      </c>
      <c r="G239" s="22" t="s">
        <v>27</v>
      </c>
      <c r="H239" s="22"/>
      <c r="I239" s="22" t="s">
        <v>128</v>
      </c>
      <c r="J239" s="22" t="s">
        <v>30</v>
      </c>
      <c r="K239" s="22" t="s">
        <v>33</v>
      </c>
      <c r="L239" s="22" t="s">
        <v>31</v>
      </c>
      <c r="M239" s="22"/>
      <c r="N239" s="51">
        <v>710400</v>
      </c>
      <c r="O239" s="51">
        <v>710400</v>
      </c>
      <c r="P239" s="51">
        <v>152438.26</v>
      </c>
      <c r="Q239" s="124">
        <f t="shared" si="41"/>
        <v>0</v>
      </c>
      <c r="R239" s="46">
        <f t="shared" si="42"/>
        <v>236800</v>
      </c>
      <c r="S239" s="23">
        <f t="shared" si="43"/>
        <v>236800</v>
      </c>
      <c r="T239" s="115">
        <f t="shared" ref="T217:T273" si="51">+P239</f>
        <v>152438.26</v>
      </c>
      <c r="U239" s="209"/>
      <c r="V239" s="53"/>
      <c r="X239" s="57">
        <v>0</v>
      </c>
      <c r="Y239" s="58">
        <v>2000000</v>
      </c>
      <c r="Z239" s="59">
        <v>0</v>
      </c>
    </row>
    <row r="240" spans="1:26" s="24" customFormat="1" ht="50.1" customHeight="1" x14ac:dyDescent="0.25">
      <c r="A240" s="262" t="s">
        <v>151</v>
      </c>
      <c r="B240" s="263"/>
      <c r="C240" s="263"/>
      <c r="D240" s="263"/>
      <c r="E240" s="263"/>
      <c r="F240" s="263"/>
      <c r="G240" s="263"/>
      <c r="H240" s="263"/>
      <c r="I240" s="263"/>
      <c r="J240" s="263"/>
      <c r="K240" s="263"/>
      <c r="L240" s="263"/>
      <c r="M240" s="264"/>
      <c r="N240" s="265">
        <f>SUM(N218:N239)</f>
        <v>3765777.42</v>
      </c>
      <c r="O240" s="265">
        <f>SUM(O218:O239)</f>
        <v>3790777.42</v>
      </c>
      <c r="P240" s="265">
        <f>SUM(P218:P239)</f>
        <v>173066.26</v>
      </c>
      <c r="Q240" s="265">
        <f>SUM(Q218:Q239)</f>
        <v>255844.86</v>
      </c>
      <c r="R240" s="265">
        <f>SUM(R218:R239)</f>
        <v>1255259.1399999997</v>
      </c>
      <c r="S240" s="265">
        <f>SUM(S218:S239)</f>
        <v>1263592.4733333332</v>
      </c>
      <c r="T240" s="265">
        <f>+P240+Q240</f>
        <v>428911.12</v>
      </c>
      <c r="U240" s="210"/>
      <c r="V240" s="25"/>
      <c r="X240" s="60">
        <f>SUM(X218:X239)</f>
        <v>3547027</v>
      </c>
      <c r="Y240" s="60">
        <f>SUM(Y218:Y239)</f>
        <v>6312027</v>
      </c>
      <c r="Z240" s="60">
        <f>SUM(Z218:Z239)</f>
        <v>1726598.2400000002</v>
      </c>
    </row>
    <row r="241" spans="1:22" s="24" customFormat="1" ht="24.95" customHeight="1" x14ac:dyDescent="0.25">
      <c r="A241" s="21">
        <f>+A239+1</f>
        <v>223</v>
      </c>
      <c r="B241" s="40">
        <v>12100108</v>
      </c>
      <c r="C241" s="22" t="s">
        <v>129</v>
      </c>
      <c r="D241" s="22" t="s">
        <v>80</v>
      </c>
      <c r="E241" s="22" t="s">
        <v>28</v>
      </c>
      <c r="F241" s="22" t="s">
        <v>125</v>
      </c>
      <c r="G241" s="22" t="s">
        <v>27</v>
      </c>
      <c r="H241" s="22"/>
      <c r="I241" s="22" t="s">
        <v>128</v>
      </c>
      <c r="J241" s="22" t="s">
        <v>30</v>
      </c>
      <c r="K241" s="22" t="s">
        <v>130</v>
      </c>
      <c r="L241" s="22" t="s">
        <v>31</v>
      </c>
      <c r="M241" s="22"/>
      <c r="N241" s="118">
        <v>15984000</v>
      </c>
      <c r="O241" s="118">
        <v>15984000</v>
      </c>
      <c r="P241" s="115">
        <v>752364.55</v>
      </c>
      <c r="Q241" s="124">
        <f t="shared" si="41"/>
        <v>668491.30000000005</v>
      </c>
      <c r="R241" s="46">
        <f>+N241/3</f>
        <v>5328000</v>
      </c>
      <c r="S241" s="23">
        <f>+(O241/3)</f>
        <v>5328000</v>
      </c>
      <c r="T241" s="115">
        <v>1420855.85</v>
      </c>
      <c r="U241" s="190" t="s">
        <v>195</v>
      </c>
      <c r="V241" s="53"/>
    </row>
    <row r="242" spans="1:22" s="24" customFormat="1" ht="50.1" customHeight="1" x14ac:dyDescent="0.25">
      <c r="A242" s="21">
        <f>+A241+1</f>
        <v>224</v>
      </c>
      <c r="B242" s="40">
        <v>12100108</v>
      </c>
      <c r="C242" s="22" t="s">
        <v>129</v>
      </c>
      <c r="D242" s="22" t="s">
        <v>80</v>
      </c>
      <c r="E242" s="22" t="s">
        <v>28</v>
      </c>
      <c r="F242" s="22" t="s">
        <v>125</v>
      </c>
      <c r="G242" s="22" t="s">
        <v>27</v>
      </c>
      <c r="H242" s="22"/>
      <c r="I242" s="22" t="s">
        <v>113</v>
      </c>
      <c r="J242" s="22" t="s">
        <v>30</v>
      </c>
      <c r="K242" s="22" t="s">
        <v>130</v>
      </c>
      <c r="L242" s="22" t="s">
        <v>31</v>
      </c>
      <c r="M242" s="22"/>
      <c r="N242" s="118">
        <v>1500000</v>
      </c>
      <c r="O242" s="118">
        <v>1145000</v>
      </c>
      <c r="P242" s="118">
        <v>0</v>
      </c>
      <c r="Q242" s="124">
        <f t="shared" si="41"/>
        <v>0</v>
      </c>
      <c r="R242" s="46">
        <f>+N242/3</f>
        <v>500000</v>
      </c>
      <c r="S242" s="23">
        <f>+(O242/3)</f>
        <v>381666.66666666669</v>
      </c>
      <c r="T242" s="115">
        <v>0</v>
      </c>
      <c r="U242" s="191"/>
      <c r="V242" s="53"/>
    </row>
    <row r="243" spans="1:22" s="24" customFormat="1" ht="50.1" customHeight="1" x14ac:dyDescent="0.25">
      <c r="A243" s="266" t="s">
        <v>152</v>
      </c>
      <c r="B243" s="267"/>
      <c r="C243" s="267"/>
      <c r="D243" s="267"/>
      <c r="E243" s="267"/>
      <c r="F243" s="267"/>
      <c r="G243" s="267"/>
      <c r="H243" s="267"/>
      <c r="I243" s="267"/>
      <c r="J243" s="267"/>
      <c r="K243" s="267"/>
      <c r="L243" s="267"/>
      <c r="M243" s="268"/>
      <c r="N243" s="269">
        <f t="shared" ref="N243:S243" si="52">SUM(N241:N242)</f>
        <v>17484000</v>
      </c>
      <c r="O243" s="269">
        <f t="shared" si="52"/>
        <v>17129000</v>
      </c>
      <c r="P243" s="269">
        <f t="shared" si="52"/>
        <v>752364.55</v>
      </c>
      <c r="Q243" s="269">
        <f t="shared" si="52"/>
        <v>668491.30000000005</v>
      </c>
      <c r="R243" s="269">
        <f t="shared" si="52"/>
        <v>5828000</v>
      </c>
      <c r="S243" s="269">
        <f t="shared" si="52"/>
        <v>5709666.666666667</v>
      </c>
      <c r="T243" s="269">
        <f>+P243+Q243</f>
        <v>1420855.85</v>
      </c>
      <c r="U243" s="192"/>
      <c r="V243" s="25"/>
    </row>
    <row r="244" spans="1:22" s="24" customFormat="1" ht="24.95" customHeight="1" x14ac:dyDescent="0.25">
      <c r="A244" s="21">
        <f>+A242+1</f>
        <v>225</v>
      </c>
      <c r="B244" s="40">
        <v>12100108</v>
      </c>
      <c r="C244" s="22" t="s">
        <v>129</v>
      </c>
      <c r="D244" s="22" t="s">
        <v>80</v>
      </c>
      <c r="E244" s="22" t="s">
        <v>28</v>
      </c>
      <c r="F244" s="22" t="s">
        <v>175</v>
      </c>
      <c r="G244" s="22" t="s">
        <v>27</v>
      </c>
      <c r="H244" s="22"/>
      <c r="I244" s="22" t="s">
        <v>119</v>
      </c>
      <c r="J244" s="22" t="s">
        <v>30</v>
      </c>
      <c r="K244" s="22" t="s">
        <v>130</v>
      </c>
      <c r="L244" s="22" t="s">
        <v>31</v>
      </c>
      <c r="M244" s="22"/>
      <c r="N244" s="51">
        <v>0</v>
      </c>
      <c r="O244" s="51">
        <v>56215.12</v>
      </c>
      <c r="P244" s="51">
        <v>0</v>
      </c>
      <c r="Q244" s="124">
        <f t="shared" si="41"/>
        <v>0</v>
      </c>
      <c r="R244" s="46">
        <f t="shared" ref="R244:R270" si="53">+N244/3</f>
        <v>0</v>
      </c>
      <c r="S244" s="23">
        <f t="shared" ref="S244:S270" si="54">+(O244/3)</f>
        <v>18738.373333333333</v>
      </c>
      <c r="T244" s="115">
        <f t="shared" si="51"/>
        <v>0</v>
      </c>
      <c r="U244" s="240" t="s">
        <v>196</v>
      </c>
      <c r="V244" s="53"/>
    </row>
    <row r="245" spans="1:22" s="24" customFormat="1" ht="24.95" customHeight="1" x14ac:dyDescent="0.25">
      <c r="A245" s="21">
        <f t="shared" ref="A245:A272" si="55">+A244+1</f>
        <v>226</v>
      </c>
      <c r="B245" s="40">
        <v>12100108</v>
      </c>
      <c r="C245" s="22" t="s">
        <v>129</v>
      </c>
      <c r="D245" s="22" t="s">
        <v>80</v>
      </c>
      <c r="E245" s="22" t="s">
        <v>28</v>
      </c>
      <c r="F245" s="22" t="s">
        <v>175</v>
      </c>
      <c r="G245" s="22" t="s">
        <v>27</v>
      </c>
      <c r="H245" s="22"/>
      <c r="I245" s="22" t="s">
        <v>97</v>
      </c>
      <c r="J245" s="22" t="s">
        <v>30</v>
      </c>
      <c r="K245" s="22" t="s">
        <v>130</v>
      </c>
      <c r="L245" s="22" t="s">
        <v>31</v>
      </c>
      <c r="M245" s="22"/>
      <c r="N245" s="51">
        <v>610542.42000000004</v>
      </c>
      <c r="O245" s="51">
        <v>610542.42000000004</v>
      </c>
      <c r="P245" s="51">
        <v>0</v>
      </c>
      <c r="Q245" s="124">
        <f t="shared" si="41"/>
        <v>0</v>
      </c>
      <c r="R245" s="46">
        <f t="shared" si="53"/>
        <v>203514.14</v>
      </c>
      <c r="S245" s="23">
        <f t="shared" si="54"/>
        <v>203514.14</v>
      </c>
      <c r="T245" s="115">
        <f t="shared" si="51"/>
        <v>0</v>
      </c>
      <c r="U245" s="241"/>
      <c r="V245" s="53"/>
    </row>
    <row r="246" spans="1:22" s="24" customFormat="1" ht="24.95" customHeight="1" x14ac:dyDescent="0.25">
      <c r="A246" s="21">
        <f t="shared" si="55"/>
        <v>227</v>
      </c>
      <c r="B246" s="40">
        <v>12100109</v>
      </c>
      <c r="C246" s="22" t="s">
        <v>129</v>
      </c>
      <c r="D246" s="22" t="s">
        <v>80</v>
      </c>
      <c r="E246" s="22" t="s">
        <v>28</v>
      </c>
      <c r="F246" s="22" t="s">
        <v>175</v>
      </c>
      <c r="G246" s="22" t="s">
        <v>27</v>
      </c>
      <c r="H246" s="22"/>
      <c r="I246" s="22" t="s">
        <v>94</v>
      </c>
      <c r="J246" s="22" t="s">
        <v>30</v>
      </c>
      <c r="K246" s="22" t="s">
        <v>130</v>
      </c>
      <c r="L246" s="22" t="s">
        <v>31</v>
      </c>
      <c r="M246" s="22"/>
      <c r="N246" s="51">
        <v>2500000</v>
      </c>
      <c r="O246" s="51">
        <v>2500000</v>
      </c>
      <c r="P246" s="51">
        <v>0</v>
      </c>
      <c r="Q246" s="124">
        <f t="shared" si="41"/>
        <v>230705</v>
      </c>
      <c r="R246" s="46">
        <f t="shared" si="53"/>
        <v>833333.33333333337</v>
      </c>
      <c r="S246" s="23">
        <f t="shared" si="54"/>
        <v>833333.33333333337</v>
      </c>
      <c r="T246" s="115">
        <v>230705</v>
      </c>
      <c r="U246" s="241"/>
      <c r="V246" s="53"/>
    </row>
    <row r="247" spans="1:22" s="24" customFormat="1" ht="24.95" customHeight="1" x14ac:dyDescent="0.25">
      <c r="A247" s="21">
        <f t="shared" si="55"/>
        <v>228</v>
      </c>
      <c r="B247" s="40">
        <v>12100110</v>
      </c>
      <c r="C247" s="22" t="s">
        <v>129</v>
      </c>
      <c r="D247" s="22" t="s">
        <v>80</v>
      </c>
      <c r="E247" s="22" t="s">
        <v>28</v>
      </c>
      <c r="F247" s="22" t="s">
        <v>175</v>
      </c>
      <c r="G247" s="22" t="s">
        <v>27</v>
      </c>
      <c r="H247" s="22"/>
      <c r="I247" s="22" t="s">
        <v>62</v>
      </c>
      <c r="J247" s="22" t="s">
        <v>30</v>
      </c>
      <c r="K247" s="22" t="s">
        <v>130</v>
      </c>
      <c r="L247" s="22" t="s">
        <v>31</v>
      </c>
      <c r="M247" s="22"/>
      <c r="N247" s="51">
        <v>498960</v>
      </c>
      <c r="O247" s="51">
        <v>498960</v>
      </c>
      <c r="P247" s="51">
        <v>0</v>
      </c>
      <c r="Q247" s="124">
        <f t="shared" si="41"/>
        <v>75691.3</v>
      </c>
      <c r="R247" s="46">
        <f t="shared" si="53"/>
        <v>166320</v>
      </c>
      <c r="S247" s="23">
        <f t="shared" si="54"/>
        <v>166320</v>
      </c>
      <c r="T247" s="115">
        <v>75691.3</v>
      </c>
      <c r="U247" s="241"/>
      <c r="V247" s="53"/>
    </row>
    <row r="248" spans="1:22" s="24" customFormat="1" ht="24.95" customHeight="1" x14ac:dyDescent="0.25">
      <c r="A248" s="21">
        <f t="shared" si="55"/>
        <v>229</v>
      </c>
      <c r="B248" s="40">
        <v>12100111</v>
      </c>
      <c r="C248" s="22" t="s">
        <v>129</v>
      </c>
      <c r="D248" s="22" t="s">
        <v>80</v>
      </c>
      <c r="E248" s="22" t="s">
        <v>28</v>
      </c>
      <c r="F248" s="22" t="s">
        <v>175</v>
      </c>
      <c r="G248" s="22" t="s">
        <v>27</v>
      </c>
      <c r="H248" s="22"/>
      <c r="I248" s="22" t="s">
        <v>57</v>
      </c>
      <c r="J248" s="22" t="s">
        <v>30</v>
      </c>
      <c r="K248" s="22" t="s">
        <v>130</v>
      </c>
      <c r="L248" s="22" t="s">
        <v>31</v>
      </c>
      <c r="M248" s="22"/>
      <c r="N248" s="51">
        <v>41580</v>
      </c>
      <c r="O248" s="51">
        <v>41580</v>
      </c>
      <c r="P248" s="51">
        <v>0</v>
      </c>
      <c r="Q248" s="124">
        <f t="shared" si="41"/>
        <v>0</v>
      </c>
      <c r="R248" s="46">
        <f t="shared" si="53"/>
        <v>13860</v>
      </c>
      <c r="S248" s="23">
        <f t="shared" si="54"/>
        <v>13860</v>
      </c>
      <c r="T248" s="115">
        <v>0</v>
      </c>
      <c r="U248" s="241"/>
      <c r="V248" s="53"/>
    </row>
    <row r="249" spans="1:22" s="24" customFormat="1" ht="24.95" customHeight="1" x14ac:dyDescent="0.25">
      <c r="A249" s="21">
        <f t="shared" si="55"/>
        <v>230</v>
      </c>
      <c r="B249" s="40">
        <v>12100112</v>
      </c>
      <c r="C249" s="22" t="s">
        <v>129</v>
      </c>
      <c r="D249" s="22" t="s">
        <v>80</v>
      </c>
      <c r="E249" s="22" t="s">
        <v>28</v>
      </c>
      <c r="F249" s="22" t="s">
        <v>175</v>
      </c>
      <c r="G249" s="22" t="s">
        <v>27</v>
      </c>
      <c r="H249" s="22"/>
      <c r="I249" s="22" t="s">
        <v>117</v>
      </c>
      <c r="J249" s="22" t="s">
        <v>30</v>
      </c>
      <c r="K249" s="22" t="s">
        <v>130</v>
      </c>
      <c r="L249" s="22" t="s">
        <v>31</v>
      </c>
      <c r="M249" s="22"/>
      <c r="N249" s="51">
        <v>100000</v>
      </c>
      <c r="O249" s="51">
        <v>100000</v>
      </c>
      <c r="P249" s="51">
        <v>0</v>
      </c>
      <c r="Q249" s="124">
        <f t="shared" si="41"/>
        <v>0</v>
      </c>
      <c r="R249" s="46">
        <f t="shared" si="53"/>
        <v>33333.333333333336</v>
      </c>
      <c r="S249" s="23">
        <f t="shared" si="54"/>
        <v>33333.333333333336</v>
      </c>
      <c r="T249" s="115">
        <v>0</v>
      </c>
      <c r="U249" s="241"/>
      <c r="V249" s="53"/>
    </row>
    <row r="250" spans="1:22" s="24" customFormat="1" ht="24.95" customHeight="1" x14ac:dyDescent="0.25">
      <c r="A250" s="21">
        <f t="shared" si="55"/>
        <v>231</v>
      </c>
      <c r="B250" s="40">
        <v>12100113</v>
      </c>
      <c r="C250" s="22" t="s">
        <v>129</v>
      </c>
      <c r="D250" s="22" t="s">
        <v>80</v>
      </c>
      <c r="E250" s="22" t="s">
        <v>28</v>
      </c>
      <c r="F250" s="22" t="s">
        <v>175</v>
      </c>
      <c r="G250" s="22" t="s">
        <v>27</v>
      </c>
      <c r="H250" s="22"/>
      <c r="I250" s="22" t="s">
        <v>91</v>
      </c>
      <c r="J250" s="22" t="s">
        <v>30</v>
      </c>
      <c r="K250" s="22" t="s">
        <v>130</v>
      </c>
      <c r="L250" s="22" t="s">
        <v>31</v>
      </c>
      <c r="M250" s="22"/>
      <c r="N250" s="51">
        <v>500000</v>
      </c>
      <c r="O250" s="51">
        <v>500000</v>
      </c>
      <c r="P250" s="51">
        <v>0</v>
      </c>
      <c r="Q250" s="124">
        <f t="shared" si="41"/>
        <v>0</v>
      </c>
      <c r="R250" s="46">
        <f t="shared" si="53"/>
        <v>166666.66666666666</v>
      </c>
      <c r="S250" s="23">
        <f t="shared" si="54"/>
        <v>166666.66666666666</v>
      </c>
      <c r="T250" s="115">
        <v>0</v>
      </c>
      <c r="U250" s="241"/>
      <c r="V250" s="53"/>
    </row>
    <row r="251" spans="1:22" s="24" customFormat="1" ht="24.95" customHeight="1" x14ac:dyDescent="0.25">
      <c r="A251" s="21">
        <f t="shared" si="55"/>
        <v>232</v>
      </c>
      <c r="B251" s="40">
        <v>12100114</v>
      </c>
      <c r="C251" s="22" t="s">
        <v>129</v>
      </c>
      <c r="D251" s="22" t="s">
        <v>80</v>
      </c>
      <c r="E251" s="22" t="s">
        <v>28</v>
      </c>
      <c r="F251" s="22" t="s">
        <v>175</v>
      </c>
      <c r="G251" s="22" t="s">
        <v>27</v>
      </c>
      <c r="H251" s="22"/>
      <c r="I251" s="22" t="s">
        <v>119</v>
      </c>
      <c r="J251" s="22" t="s">
        <v>30</v>
      </c>
      <c r="K251" s="22" t="s">
        <v>130</v>
      </c>
      <c r="L251" s="22" t="s">
        <v>31</v>
      </c>
      <c r="M251" s="22"/>
      <c r="N251" s="51">
        <v>0</v>
      </c>
      <c r="O251" s="51">
        <v>295927.94</v>
      </c>
      <c r="P251" s="51">
        <v>0</v>
      </c>
      <c r="Q251" s="124">
        <f t="shared" si="41"/>
        <v>0</v>
      </c>
      <c r="R251" s="46">
        <f t="shared" si="53"/>
        <v>0</v>
      </c>
      <c r="S251" s="23">
        <f t="shared" si="54"/>
        <v>98642.646666666667</v>
      </c>
      <c r="T251" s="115">
        <v>0</v>
      </c>
      <c r="U251" s="241"/>
      <c r="V251" s="53"/>
    </row>
    <row r="252" spans="1:22" s="24" customFormat="1" ht="24.95" customHeight="1" x14ac:dyDescent="0.25">
      <c r="A252" s="21">
        <f t="shared" si="55"/>
        <v>233</v>
      </c>
      <c r="B252" s="40">
        <v>12100115</v>
      </c>
      <c r="C252" s="22" t="s">
        <v>129</v>
      </c>
      <c r="D252" s="22" t="s">
        <v>80</v>
      </c>
      <c r="E252" s="22" t="s">
        <v>28</v>
      </c>
      <c r="F252" s="22" t="s">
        <v>175</v>
      </c>
      <c r="G252" s="22" t="s">
        <v>27</v>
      </c>
      <c r="H252" s="22"/>
      <c r="I252" s="22" t="s">
        <v>97</v>
      </c>
      <c r="J252" s="22" t="s">
        <v>30</v>
      </c>
      <c r="K252" s="22" t="s">
        <v>130</v>
      </c>
      <c r="L252" s="22" t="s">
        <v>31</v>
      </c>
      <c r="M252" s="22"/>
      <c r="N252" s="51">
        <v>563267.57999999996</v>
      </c>
      <c r="O252" s="51">
        <v>563267.57999999996</v>
      </c>
      <c r="P252" s="51">
        <v>0</v>
      </c>
      <c r="Q252" s="124">
        <f t="shared" si="41"/>
        <v>0</v>
      </c>
      <c r="R252" s="46">
        <f t="shared" si="53"/>
        <v>187755.86</v>
      </c>
      <c r="S252" s="23">
        <f t="shared" si="54"/>
        <v>187755.86</v>
      </c>
      <c r="T252" s="115">
        <v>0</v>
      </c>
      <c r="U252" s="241"/>
      <c r="V252" s="53"/>
    </row>
    <row r="253" spans="1:22" s="24" customFormat="1" ht="24.95" customHeight="1" x14ac:dyDescent="0.25">
      <c r="A253" s="21">
        <f t="shared" si="55"/>
        <v>234</v>
      </c>
      <c r="B253" s="40">
        <v>12100116</v>
      </c>
      <c r="C253" s="22" t="s">
        <v>129</v>
      </c>
      <c r="D253" s="22" t="s">
        <v>80</v>
      </c>
      <c r="E253" s="22" t="s">
        <v>28</v>
      </c>
      <c r="F253" s="22" t="s">
        <v>175</v>
      </c>
      <c r="G253" s="22" t="s">
        <v>27</v>
      </c>
      <c r="H253" s="22"/>
      <c r="I253" s="22" t="s">
        <v>68</v>
      </c>
      <c r="J253" s="22" t="s">
        <v>30</v>
      </c>
      <c r="K253" s="22" t="s">
        <v>130</v>
      </c>
      <c r="L253" s="22" t="s">
        <v>31</v>
      </c>
      <c r="M253" s="22"/>
      <c r="N253" s="51">
        <v>53239.03</v>
      </c>
      <c r="O253" s="51">
        <v>53239.03</v>
      </c>
      <c r="P253" s="51">
        <v>0</v>
      </c>
      <c r="Q253" s="124">
        <f t="shared" si="41"/>
        <v>0</v>
      </c>
      <c r="R253" s="46">
        <f t="shared" ref="R253:R269" si="56">+N253/3</f>
        <v>17746.343333333334</v>
      </c>
      <c r="S253" s="23">
        <f t="shared" ref="S253:S269" si="57">+(O253/3)</f>
        <v>17746.343333333334</v>
      </c>
      <c r="T253" s="115">
        <v>0</v>
      </c>
      <c r="U253" s="241"/>
      <c r="V253" s="53"/>
    </row>
    <row r="254" spans="1:22" s="24" customFormat="1" ht="24.95" customHeight="1" x14ac:dyDescent="0.25">
      <c r="A254" s="21">
        <f t="shared" si="55"/>
        <v>235</v>
      </c>
      <c r="B254" s="40">
        <v>12100117</v>
      </c>
      <c r="C254" s="22" t="s">
        <v>129</v>
      </c>
      <c r="D254" s="22" t="s">
        <v>80</v>
      </c>
      <c r="E254" s="22" t="s">
        <v>28</v>
      </c>
      <c r="F254" s="22" t="s">
        <v>175</v>
      </c>
      <c r="G254" s="22" t="s">
        <v>27</v>
      </c>
      <c r="H254" s="22"/>
      <c r="I254" s="22" t="s">
        <v>74</v>
      </c>
      <c r="J254" s="22" t="s">
        <v>30</v>
      </c>
      <c r="K254" s="22" t="s">
        <v>130</v>
      </c>
      <c r="L254" s="22" t="s">
        <v>31</v>
      </c>
      <c r="M254" s="22"/>
      <c r="N254" s="51">
        <v>41580</v>
      </c>
      <c r="O254" s="51">
        <v>41580</v>
      </c>
      <c r="P254" s="51">
        <v>0</v>
      </c>
      <c r="Q254" s="124">
        <f t="shared" si="41"/>
        <v>0</v>
      </c>
      <c r="R254" s="46">
        <f t="shared" si="56"/>
        <v>13860</v>
      </c>
      <c r="S254" s="23">
        <f t="shared" si="57"/>
        <v>13860</v>
      </c>
      <c r="T254" s="115">
        <v>0</v>
      </c>
      <c r="U254" s="241"/>
      <c r="V254" s="53"/>
    </row>
    <row r="255" spans="1:22" s="24" customFormat="1" ht="24.95" customHeight="1" x14ac:dyDescent="0.25">
      <c r="A255" s="21">
        <f t="shared" si="55"/>
        <v>236</v>
      </c>
      <c r="B255" s="40">
        <v>12100118</v>
      </c>
      <c r="C255" s="22" t="s">
        <v>129</v>
      </c>
      <c r="D255" s="22" t="s">
        <v>80</v>
      </c>
      <c r="E255" s="22" t="s">
        <v>28</v>
      </c>
      <c r="F255" s="22" t="s">
        <v>175</v>
      </c>
      <c r="G255" s="22" t="s">
        <v>27</v>
      </c>
      <c r="H255" s="22"/>
      <c r="I255" s="22" t="s">
        <v>72</v>
      </c>
      <c r="J255" s="22" t="s">
        <v>30</v>
      </c>
      <c r="K255" s="22" t="s">
        <v>130</v>
      </c>
      <c r="L255" s="22" t="s">
        <v>31</v>
      </c>
      <c r="M255" s="22"/>
      <c r="N255" s="51">
        <v>7000</v>
      </c>
      <c r="O255" s="51">
        <v>7000</v>
      </c>
      <c r="P255" s="51">
        <v>0</v>
      </c>
      <c r="Q255" s="124">
        <f t="shared" si="41"/>
        <v>1000</v>
      </c>
      <c r="R255" s="46">
        <f t="shared" si="56"/>
        <v>2333.3333333333335</v>
      </c>
      <c r="S255" s="23">
        <f t="shared" si="57"/>
        <v>2333.3333333333335</v>
      </c>
      <c r="T255" s="115">
        <v>1000</v>
      </c>
      <c r="U255" s="241"/>
      <c r="V255" s="53"/>
    </row>
    <row r="256" spans="1:22" s="24" customFormat="1" ht="24.95" customHeight="1" x14ac:dyDescent="0.25">
      <c r="A256" s="21">
        <f t="shared" si="55"/>
        <v>237</v>
      </c>
      <c r="B256" s="40">
        <v>12100119</v>
      </c>
      <c r="C256" s="22" t="s">
        <v>129</v>
      </c>
      <c r="D256" s="22" t="s">
        <v>80</v>
      </c>
      <c r="E256" s="22" t="s">
        <v>28</v>
      </c>
      <c r="F256" s="22" t="s">
        <v>175</v>
      </c>
      <c r="G256" s="22" t="s">
        <v>27</v>
      </c>
      <c r="H256" s="22"/>
      <c r="I256" s="22" t="s">
        <v>119</v>
      </c>
      <c r="J256" s="22" t="s">
        <v>30</v>
      </c>
      <c r="K256" s="22" t="s">
        <v>130</v>
      </c>
      <c r="L256" s="22" t="s">
        <v>31</v>
      </c>
      <c r="M256" s="22"/>
      <c r="N256" s="51">
        <v>0</v>
      </c>
      <c r="O256" s="51">
        <v>67706.559999999998</v>
      </c>
      <c r="P256" s="51">
        <v>0</v>
      </c>
      <c r="Q256" s="124">
        <f t="shared" si="41"/>
        <v>0</v>
      </c>
      <c r="R256" s="46">
        <f t="shared" si="56"/>
        <v>0</v>
      </c>
      <c r="S256" s="23">
        <f t="shared" si="57"/>
        <v>22568.853333333333</v>
      </c>
      <c r="T256" s="115">
        <v>0</v>
      </c>
      <c r="U256" s="241"/>
      <c r="V256" s="53"/>
    </row>
    <row r="257" spans="1:22" s="24" customFormat="1" ht="24.95" customHeight="1" x14ac:dyDescent="0.25">
      <c r="A257" s="21">
        <f t="shared" si="55"/>
        <v>238</v>
      </c>
      <c r="B257" s="40">
        <v>12100120</v>
      </c>
      <c r="C257" s="22" t="s">
        <v>129</v>
      </c>
      <c r="D257" s="22" t="s">
        <v>80</v>
      </c>
      <c r="E257" s="22" t="s">
        <v>28</v>
      </c>
      <c r="F257" s="22" t="s">
        <v>175</v>
      </c>
      <c r="G257" s="22" t="s">
        <v>27</v>
      </c>
      <c r="H257" s="22"/>
      <c r="I257" s="22" t="s">
        <v>109</v>
      </c>
      <c r="J257" s="22" t="s">
        <v>30</v>
      </c>
      <c r="K257" s="22" t="s">
        <v>130</v>
      </c>
      <c r="L257" s="22" t="s">
        <v>31</v>
      </c>
      <c r="M257" s="22"/>
      <c r="N257" s="51">
        <v>50050</v>
      </c>
      <c r="O257" s="51">
        <v>50050</v>
      </c>
      <c r="P257" s="51">
        <v>0</v>
      </c>
      <c r="Q257" s="124">
        <f t="shared" si="41"/>
        <v>0</v>
      </c>
      <c r="R257" s="46">
        <f t="shared" si="56"/>
        <v>16683.333333333332</v>
      </c>
      <c r="S257" s="23">
        <f t="shared" si="57"/>
        <v>16683.333333333332</v>
      </c>
      <c r="T257" s="115">
        <v>0</v>
      </c>
      <c r="U257" s="241"/>
      <c r="V257" s="53"/>
    </row>
    <row r="258" spans="1:22" s="24" customFormat="1" ht="24.95" customHeight="1" x14ac:dyDescent="0.25">
      <c r="A258" s="21">
        <f t="shared" si="55"/>
        <v>239</v>
      </c>
      <c r="B258" s="40">
        <v>12100121</v>
      </c>
      <c r="C258" s="22" t="s">
        <v>129</v>
      </c>
      <c r="D258" s="22" t="s">
        <v>80</v>
      </c>
      <c r="E258" s="22" t="s">
        <v>28</v>
      </c>
      <c r="F258" s="22" t="s">
        <v>175</v>
      </c>
      <c r="G258" s="22" t="s">
        <v>27</v>
      </c>
      <c r="H258" s="22"/>
      <c r="I258" s="22" t="s">
        <v>114</v>
      </c>
      <c r="J258" s="22" t="s">
        <v>30</v>
      </c>
      <c r="K258" s="22" t="s">
        <v>130</v>
      </c>
      <c r="L258" s="22" t="s">
        <v>31</v>
      </c>
      <c r="M258" s="22"/>
      <c r="N258" s="51">
        <v>16958.16</v>
      </c>
      <c r="O258" s="51">
        <v>16958.16</v>
      </c>
      <c r="P258" s="51">
        <v>0</v>
      </c>
      <c r="Q258" s="124">
        <f t="shared" si="41"/>
        <v>0</v>
      </c>
      <c r="R258" s="46">
        <f t="shared" si="56"/>
        <v>5652.72</v>
      </c>
      <c r="S258" s="23">
        <f t="shared" si="57"/>
        <v>5652.72</v>
      </c>
      <c r="T258" s="115">
        <v>0</v>
      </c>
      <c r="U258" s="241"/>
      <c r="V258" s="53"/>
    </row>
    <row r="259" spans="1:22" s="24" customFormat="1" ht="24.95" customHeight="1" x14ac:dyDescent="0.25">
      <c r="A259" s="21">
        <f t="shared" si="55"/>
        <v>240</v>
      </c>
      <c r="B259" s="40">
        <v>12100122</v>
      </c>
      <c r="C259" s="22" t="s">
        <v>129</v>
      </c>
      <c r="D259" s="22" t="s">
        <v>80</v>
      </c>
      <c r="E259" s="22" t="s">
        <v>28</v>
      </c>
      <c r="F259" s="22" t="s">
        <v>175</v>
      </c>
      <c r="G259" s="22" t="s">
        <v>27</v>
      </c>
      <c r="H259" s="22"/>
      <c r="I259" s="22" t="s">
        <v>114</v>
      </c>
      <c r="J259" s="22" t="s">
        <v>30</v>
      </c>
      <c r="K259" s="22" t="s">
        <v>130</v>
      </c>
      <c r="L259" s="22" t="s">
        <v>31</v>
      </c>
      <c r="M259" s="22"/>
      <c r="N259" s="51">
        <v>6483041.8399999999</v>
      </c>
      <c r="O259" s="51">
        <v>6683041.8399999999</v>
      </c>
      <c r="P259" s="51">
        <v>0</v>
      </c>
      <c r="Q259" s="124">
        <f t="shared" si="41"/>
        <v>0</v>
      </c>
      <c r="R259" s="46">
        <f t="shared" si="56"/>
        <v>2161013.9466666668</v>
      </c>
      <c r="S259" s="23">
        <f t="shared" si="57"/>
        <v>2227680.6133333333</v>
      </c>
      <c r="T259" s="115">
        <v>0</v>
      </c>
      <c r="U259" s="241"/>
      <c r="V259" s="53"/>
    </row>
    <row r="260" spans="1:22" s="24" customFormat="1" ht="24.95" customHeight="1" x14ac:dyDescent="0.25">
      <c r="A260" s="21">
        <f t="shared" si="55"/>
        <v>241</v>
      </c>
      <c r="B260" s="40">
        <v>12100123</v>
      </c>
      <c r="C260" s="22" t="s">
        <v>129</v>
      </c>
      <c r="D260" s="22" t="s">
        <v>80</v>
      </c>
      <c r="E260" s="22" t="s">
        <v>28</v>
      </c>
      <c r="F260" s="22" t="s">
        <v>175</v>
      </c>
      <c r="G260" s="22" t="s">
        <v>27</v>
      </c>
      <c r="H260" s="22"/>
      <c r="I260" s="22" t="s">
        <v>71</v>
      </c>
      <c r="J260" s="22" t="s">
        <v>30</v>
      </c>
      <c r="K260" s="22" t="s">
        <v>130</v>
      </c>
      <c r="L260" s="22" t="s">
        <v>31</v>
      </c>
      <c r="M260" s="22"/>
      <c r="N260" s="51">
        <v>12000</v>
      </c>
      <c r="O260" s="51">
        <v>12000</v>
      </c>
      <c r="P260" s="51">
        <v>0</v>
      </c>
      <c r="Q260" s="124">
        <f t="shared" si="41"/>
        <v>1975</v>
      </c>
      <c r="R260" s="46">
        <f t="shared" si="56"/>
        <v>4000</v>
      </c>
      <c r="S260" s="23">
        <f t="shared" si="57"/>
        <v>4000</v>
      </c>
      <c r="T260" s="115">
        <v>1975</v>
      </c>
      <c r="U260" s="241"/>
      <c r="V260" s="53"/>
    </row>
    <row r="261" spans="1:22" s="24" customFormat="1" ht="24.95" customHeight="1" x14ac:dyDescent="0.25">
      <c r="A261" s="21">
        <f t="shared" si="55"/>
        <v>242</v>
      </c>
      <c r="B261" s="40">
        <v>12100124</v>
      </c>
      <c r="C261" s="22" t="s">
        <v>129</v>
      </c>
      <c r="D261" s="22" t="s">
        <v>80</v>
      </c>
      <c r="E261" s="22" t="s">
        <v>28</v>
      </c>
      <c r="F261" s="22" t="s">
        <v>175</v>
      </c>
      <c r="G261" s="22" t="s">
        <v>27</v>
      </c>
      <c r="H261" s="22"/>
      <c r="I261" s="22" t="s">
        <v>73</v>
      </c>
      <c r="J261" s="22" t="s">
        <v>30</v>
      </c>
      <c r="K261" s="22" t="s">
        <v>130</v>
      </c>
      <c r="L261" s="22" t="s">
        <v>31</v>
      </c>
      <c r="M261" s="22"/>
      <c r="N261" s="51">
        <v>49896</v>
      </c>
      <c r="O261" s="51">
        <v>49896</v>
      </c>
      <c r="P261" s="51">
        <v>0</v>
      </c>
      <c r="Q261" s="124">
        <f t="shared" si="41"/>
        <v>0</v>
      </c>
      <c r="R261" s="46">
        <f t="shared" si="56"/>
        <v>16632</v>
      </c>
      <c r="S261" s="23">
        <f t="shared" si="57"/>
        <v>16632</v>
      </c>
      <c r="T261" s="115">
        <v>0</v>
      </c>
      <c r="U261" s="241"/>
      <c r="V261" s="53"/>
    </row>
    <row r="262" spans="1:22" s="24" customFormat="1" ht="24.95" customHeight="1" x14ac:dyDescent="0.25">
      <c r="A262" s="21">
        <f t="shared" si="55"/>
        <v>243</v>
      </c>
      <c r="B262" s="40">
        <v>12100125</v>
      </c>
      <c r="C262" s="22" t="s">
        <v>129</v>
      </c>
      <c r="D262" s="22" t="s">
        <v>80</v>
      </c>
      <c r="E262" s="22" t="s">
        <v>28</v>
      </c>
      <c r="F262" s="22" t="s">
        <v>175</v>
      </c>
      <c r="G262" s="22" t="s">
        <v>27</v>
      </c>
      <c r="H262" s="22"/>
      <c r="I262" s="22" t="s">
        <v>119</v>
      </c>
      <c r="J262" s="22" t="s">
        <v>30</v>
      </c>
      <c r="K262" s="22" t="s">
        <v>130</v>
      </c>
      <c r="L262" s="22" t="s">
        <v>31</v>
      </c>
      <c r="M262" s="22"/>
      <c r="N262" s="51">
        <v>0</v>
      </c>
      <c r="O262" s="51">
        <v>107243.95</v>
      </c>
      <c r="P262" s="51">
        <v>0</v>
      </c>
      <c r="Q262" s="124">
        <f t="shared" si="41"/>
        <v>0</v>
      </c>
      <c r="R262" s="46">
        <f t="shared" si="56"/>
        <v>0</v>
      </c>
      <c r="S262" s="23">
        <f t="shared" si="57"/>
        <v>35747.98333333333</v>
      </c>
      <c r="T262" s="115">
        <v>0</v>
      </c>
      <c r="U262" s="241"/>
      <c r="V262" s="53"/>
    </row>
    <row r="263" spans="1:22" s="24" customFormat="1" ht="24.95" customHeight="1" x14ac:dyDescent="0.25">
      <c r="A263" s="21">
        <f t="shared" si="55"/>
        <v>244</v>
      </c>
      <c r="B263" s="40">
        <v>12100126</v>
      </c>
      <c r="C263" s="22" t="s">
        <v>129</v>
      </c>
      <c r="D263" s="22" t="s">
        <v>80</v>
      </c>
      <c r="E263" s="22" t="s">
        <v>28</v>
      </c>
      <c r="F263" s="22" t="s">
        <v>175</v>
      </c>
      <c r="G263" s="22" t="s">
        <v>27</v>
      </c>
      <c r="H263" s="22"/>
      <c r="I263" s="22" t="s">
        <v>119</v>
      </c>
      <c r="J263" s="22" t="s">
        <v>30</v>
      </c>
      <c r="K263" s="22" t="s">
        <v>130</v>
      </c>
      <c r="L263" s="22" t="s">
        <v>31</v>
      </c>
      <c r="M263" s="22"/>
      <c r="N263" s="51">
        <v>0</v>
      </c>
      <c r="O263" s="51">
        <v>4149059.2</v>
      </c>
      <c r="P263" s="51">
        <v>0</v>
      </c>
      <c r="Q263" s="124">
        <f t="shared" si="41"/>
        <v>0</v>
      </c>
      <c r="R263" s="46">
        <f t="shared" si="56"/>
        <v>0</v>
      </c>
      <c r="S263" s="23">
        <f t="shared" si="57"/>
        <v>1383019.7333333334</v>
      </c>
      <c r="T263" s="115">
        <v>0</v>
      </c>
      <c r="U263" s="241"/>
      <c r="V263" s="53"/>
    </row>
    <row r="264" spans="1:22" s="24" customFormat="1" ht="24.95" customHeight="1" x14ac:dyDescent="0.25">
      <c r="A264" s="21">
        <f t="shared" si="55"/>
        <v>245</v>
      </c>
      <c r="B264" s="40">
        <v>12100127</v>
      </c>
      <c r="C264" s="22" t="s">
        <v>129</v>
      </c>
      <c r="D264" s="22" t="s">
        <v>80</v>
      </c>
      <c r="E264" s="22" t="s">
        <v>28</v>
      </c>
      <c r="F264" s="22" t="s">
        <v>175</v>
      </c>
      <c r="G264" s="22" t="s">
        <v>27</v>
      </c>
      <c r="H264" s="22"/>
      <c r="I264" s="22" t="s">
        <v>119</v>
      </c>
      <c r="J264" s="22" t="s">
        <v>30</v>
      </c>
      <c r="K264" s="22" t="s">
        <v>130</v>
      </c>
      <c r="L264" s="22" t="s">
        <v>31</v>
      </c>
      <c r="M264" s="22"/>
      <c r="N264" s="51">
        <v>0</v>
      </c>
      <c r="O264" s="51">
        <v>72998.600000000006</v>
      </c>
      <c r="P264" s="51">
        <v>0</v>
      </c>
      <c r="Q264" s="124">
        <f t="shared" si="41"/>
        <v>0</v>
      </c>
      <c r="R264" s="46">
        <f t="shared" si="56"/>
        <v>0</v>
      </c>
      <c r="S264" s="23">
        <f t="shared" si="57"/>
        <v>24332.866666666669</v>
      </c>
      <c r="T264" s="115">
        <v>0</v>
      </c>
      <c r="U264" s="241"/>
      <c r="V264" s="53"/>
    </row>
    <row r="265" spans="1:22" s="24" customFormat="1" ht="24.95" customHeight="1" x14ac:dyDescent="0.25">
      <c r="A265" s="21">
        <f t="shared" si="55"/>
        <v>246</v>
      </c>
      <c r="B265" s="40">
        <v>12100128</v>
      </c>
      <c r="C265" s="22" t="s">
        <v>129</v>
      </c>
      <c r="D265" s="22" t="s">
        <v>80</v>
      </c>
      <c r="E265" s="22" t="s">
        <v>28</v>
      </c>
      <c r="F265" s="22" t="s">
        <v>175</v>
      </c>
      <c r="G265" s="22" t="s">
        <v>27</v>
      </c>
      <c r="H265" s="22"/>
      <c r="I265" s="22" t="s">
        <v>119</v>
      </c>
      <c r="J265" s="22" t="s">
        <v>30</v>
      </c>
      <c r="K265" s="22" t="s">
        <v>130</v>
      </c>
      <c r="L265" s="22" t="s">
        <v>31</v>
      </c>
      <c r="M265" s="22"/>
      <c r="N265" s="51">
        <v>2217552.56</v>
      </c>
      <c r="O265" s="51">
        <v>2217552.56</v>
      </c>
      <c r="P265" s="51">
        <v>0</v>
      </c>
      <c r="Q265" s="124">
        <f t="shared" si="41"/>
        <v>0</v>
      </c>
      <c r="R265" s="46">
        <f t="shared" si="56"/>
        <v>739184.18666666665</v>
      </c>
      <c r="S265" s="23">
        <f t="shared" si="57"/>
        <v>739184.18666666665</v>
      </c>
      <c r="T265" s="115">
        <v>0</v>
      </c>
      <c r="U265" s="241"/>
      <c r="V265" s="53"/>
    </row>
    <row r="266" spans="1:22" s="24" customFormat="1" ht="24.95" customHeight="1" x14ac:dyDescent="0.25">
      <c r="A266" s="21">
        <f t="shared" si="55"/>
        <v>247</v>
      </c>
      <c r="B266" s="40">
        <v>12100129</v>
      </c>
      <c r="C266" s="22" t="s">
        <v>129</v>
      </c>
      <c r="D266" s="22" t="s">
        <v>80</v>
      </c>
      <c r="E266" s="22" t="s">
        <v>28</v>
      </c>
      <c r="F266" s="22" t="s">
        <v>175</v>
      </c>
      <c r="G266" s="22" t="s">
        <v>27</v>
      </c>
      <c r="H266" s="22"/>
      <c r="I266" s="22" t="s">
        <v>118</v>
      </c>
      <c r="J266" s="22" t="s">
        <v>30</v>
      </c>
      <c r="K266" s="22" t="s">
        <v>130</v>
      </c>
      <c r="L266" s="22" t="s">
        <v>31</v>
      </c>
      <c r="M266" s="22"/>
      <c r="N266" s="51">
        <v>51000</v>
      </c>
      <c r="O266" s="51">
        <v>51000</v>
      </c>
      <c r="P266" s="51">
        <v>0</v>
      </c>
      <c r="Q266" s="124">
        <f t="shared" si="41"/>
        <v>0</v>
      </c>
      <c r="R266" s="46">
        <f t="shared" si="56"/>
        <v>17000</v>
      </c>
      <c r="S266" s="23">
        <f t="shared" si="57"/>
        <v>17000</v>
      </c>
      <c r="T266" s="115">
        <v>0</v>
      </c>
      <c r="U266" s="241"/>
      <c r="V266" s="53"/>
    </row>
    <row r="267" spans="1:22" s="24" customFormat="1" ht="24.95" customHeight="1" x14ac:dyDescent="0.25">
      <c r="A267" s="21">
        <f t="shared" si="55"/>
        <v>248</v>
      </c>
      <c r="B267" s="40">
        <v>12100130</v>
      </c>
      <c r="C267" s="22" t="s">
        <v>129</v>
      </c>
      <c r="D267" s="22" t="s">
        <v>80</v>
      </c>
      <c r="E267" s="22" t="s">
        <v>28</v>
      </c>
      <c r="F267" s="22" t="s">
        <v>175</v>
      </c>
      <c r="G267" s="22" t="s">
        <v>27</v>
      </c>
      <c r="H267" s="22"/>
      <c r="I267" s="22" t="s">
        <v>61</v>
      </c>
      <c r="J267" s="22" t="s">
        <v>30</v>
      </c>
      <c r="K267" s="22" t="s">
        <v>130</v>
      </c>
      <c r="L267" s="22" t="s">
        <v>31</v>
      </c>
      <c r="M267" s="22"/>
      <c r="N267" s="51">
        <v>135200</v>
      </c>
      <c r="O267" s="51">
        <v>135200</v>
      </c>
      <c r="P267" s="51">
        <v>0</v>
      </c>
      <c r="Q267" s="124">
        <f t="shared" si="41"/>
        <v>21510</v>
      </c>
      <c r="R267" s="46">
        <f t="shared" si="56"/>
        <v>45066.666666666664</v>
      </c>
      <c r="S267" s="23">
        <f t="shared" si="57"/>
        <v>45066.666666666664</v>
      </c>
      <c r="T267" s="115">
        <v>21510</v>
      </c>
      <c r="U267" s="241"/>
      <c r="V267" s="53"/>
    </row>
    <row r="268" spans="1:22" s="24" customFormat="1" ht="24.95" customHeight="1" x14ac:dyDescent="0.25">
      <c r="A268" s="21">
        <f t="shared" si="55"/>
        <v>249</v>
      </c>
      <c r="B268" s="40">
        <v>12100131</v>
      </c>
      <c r="C268" s="22" t="s">
        <v>129</v>
      </c>
      <c r="D268" s="22" t="s">
        <v>80</v>
      </c>
      <c r="E268" s="22" t="s">
        <v>28</v>
      </c>
      <c r="F268" s="22" t="s">
        <v>175</v>
      </c>
      <c r="G268" s="22" t="s">
        <v>27</v>
      </c>
      <c r="H268" s="22"/>
      <c r="I268" s="22" t="s">
        <v>119</v>
      </c>
      <c r="J268" s="22" t="s">
        <v>30</v>
      </c>
      <c r="K268" s="22" t="s">
        <v>130</v>
      </c>
      <c r="L268" s="22" t="s">
        <v>31</v>
      </c>
      <c r="M268" s="22"/>
      <c r="N268" s="51">
        <v>4282447.4400000004</v>
      </c>
      <c r="O268" s="51">
        <v>4282447.4400000004</v>
      </c>
      <c r="P268" s="51">
        <v>0</v>
      </c>
      <c r="Q268" s="124">
        <f t="shared" si="41"/>
        <v>0</v>
      </c>
      <c r="R268" s="46">
        <f t="shared" si="56"/>
        <v>1427482.4800000002</v>
      </c>
      <c r="S268" s="23">
        <f t="shared" si="57"/>
        <v>1427482.4800000002</v>
      </c>
      <c r="T268" s="115">
        <v>0</v>
      </c>
      <c r="U268" s="241"/>
      <c r="V268" s="53"/>
    </row>
    <row r="269" spans="1:22" s="24" customFormat="1" ht="24.95" customHeight="1" x14ac:dyDescent="0.25">
      <c r="A269" s="21">
        <f t="shared" si="55"/>
        <v>250</v>
      </c>
      <c r="B269" s="40">
        <v>12100132</v>
      </c>
      <c r="C269" s="22" t="s">
        <v>129</v>
      </c>
      <c r="D269" s="22" t="s">
        <v>80</v>
      </c>
      <c r="E269" s="22" t="s">
        <v>28</v>
      </c>
      <c r="F269" s="22" t="s">
        <v>175</v>
      </c>
      <c r="G269" s="22" t="s">
        <v>27</v>
      </c>
      <c r="H269" s="22"/>
      <c r="I269" s="22" t="s">
        <v>119</v>
      </c>
      <c r="J269" s="22" t="s">
        <v>30</v>
      </c>
      <c r="K269" s="22" t="s">
        <v>130</v>
      </c>
      <c r="L269" s="22" t="s">
        <v>31</v>
      </c>
      <c r="M269" s="22"/>
      <c r="N269" s="51">
        <v>0</v>
      </c>
      <c r="O269" s="51">
        <v>140223.32</v>
      </c>
      <c r="P269" s="51">
        <v>0</v>
      </c>
      <c r="Q269" s="124">
        <f t="shared" ref="Q269:Q332" si="58">+T269-P269</f>
        <v>0</v>
      </c>
      <c r="R269" s="46">
        <f t="shared" si="56"/>
        <v>0</v>
      </c>
      <c r="S269" s="23">
        <f t="shared" si="57"/>
        <v>46741.106666666667</v>
      </c>
      <c r="T269" s="115">
        <v>0</v>
      </c>
      <c r="U269" s="241"/>
      <c r="V269" s="53"/>
    </row>
    <row r="270" spans="1:22" s="24" customFormat="1" ht="24.95" customHeight="1" x14ac:dyDescent="0.25">
      <c r="A270" s="21">
        <f t="shared" si="55"/>
        <v>251</v>
      </c>
      <c r="B270" s="40">
        <v>12100130</v>
      </c>
      <c r="C270" s="22" t="s">
        <v>129</v>
      </c>
      <c r="D270" s="22" t="s">
        <v>80</v>
      </c>
      <c r="E270" s="22" t="s">
        <v>28</v>
      </c>
      <c r="F270" s="22" t="s">
        <v>175</v>
      </c>
      <c r="G270" s="22" t="s">
        <v>27</v>
      </c>
      <c r="H270" s="22"/>
      <c r="I270" s="22" t="s">
        <v>176</v>
      </c>
      <c r="J270" s="22" t="s">
        <v>30</v>
      </c>
      <c r="K270" s="22" t="s">
        <v>130</v>
      </c>
      <c r="L270" s="22" t="s">
        <v>31</v>
      </c>
      <c r="M270" s="22"/>
      <c r="N270" s="51">
        <v>1000000</v>
      </c>
      <c r="O270" s="51">
        <v>1000000</v>
      </c>
      <c r="P270" s="51">
        <v>0</v>
      </c>
      <c r="Q270" s="124">
        <f t="shared" si="58"/>
        <v>0</v>
      </c>
      <c r="R270" s="46">
        <f t="shared" ref="R270:R271" si="59">+N270/3</f>
        <v>333333.33333333331</v>
      </c>
      <c r="S270" s="23">
        <f t="shared" ref="S270:S271" si="60">+(O270/3)</f>
        <v>333333.33333333331</v>
      </c>
      <c r="T270" s="115">
        <v>0</v>
      </c>
      <c r="U270" s="241"/>
      <c r="V270" s="53"/>
    </row>
    <row r="271" spans="1:22" s="24" customFormat="1" ht="24.95" customHeight="1" x14ac:dyDescent="0.25">
      <c r="A271" s="21">
        <f t="shared" si="55"/>
        <v>252</v>
      </c>
      <c r="B271" s="40">
        <v>12100132</v>
      </c>
      <c r="C271" s="22" t="s">
        <v>129</v>
      </c>
      <c r="D271" s="22" t="s">
        <v>80</v>
      </c>
      <c r="E271" s="22" t="s">
        <v>28</v>
      </c>
      <c r="F271" s="22" t="s">
        <v>175</v>
      </c>
      <c r="G271" s="22" t="s">
        <v>27</v>
      </c>
      <c r="H271" s="22"/>
      <c r="I271" s="22" t="s">
        <v>119</v>
      </c>
      <c r="J271" s="22" t="s">
        <v>30</v>
      </c>
      <c r="K271" s="22" t="s">
        <v>130</v>
      </c>
      <c r="L271" s="22" t="s">
        <v>31</v>
      </c>
      <c r="M271" s="22"/>
      <c r="N271" s="51">
        <v>0</v>
      </c>
      <c r="O271" s="51">
        <v>56215.12</v>
      </c>
      <c r="P271" s="51">
        <v>0</v>
      </c>
      <c r="Q271" s="124">
        <f t="shared" si="58"/>
        <v>0</v>
      </c>
      <c r="R271" s="46">
        <f t="shared" si="59"/>
        <v>0</v>
      </c>
      <c r="S271" s="23">
        <f t="shared" si="60"/>
        <v>18738.373333333333</v>
      </c>
      <c r="T271" s="115">
        <v>0</v>
      </c>
      <c r="U271" s="241"/>
      <c r="V271" s="53"/>
    </row>
    <row r="272" spans="1:22" s="24" customFormat="1" ht="24.95" customHeight="1" x14ac:dyDescent="0.25">
      <c r="A272" s="21">
        <f t="shared" si="55"/>
        <v>253</v>
      </c>
      <c r="B272" s="40">
        <v>12100130</v>
      </c>
      <c r="C272" s="22" t="s">
        <v>129</v>
      </c>
      <c r="D272" s="22" t="s">
        <v>80</v>
      </c>
      <c r="E272" s="22" t="s">
        <v>28</v>
      </c>
      <c r="F272" s="22" t="s">
        <v>175</v>
      </c>
      <c r="G272" s="22" t="s">
        <v>27</v>
      </c>
      <c r="H272" s="22"/>
      <c r="I272" s="22" t="s">
        <v>97</v>
      </c>
      <c r="J272" s="22" t="s">
        <v>30</v>
      </c>
      <c r="K272" s="22" t="s">
        <v>130</v>
      </c>
      <c r="L272" s="22" t="s">
        <v>31</v>
      </c>
      <c r="M272" s="22"/>
      <c r="N272" s="51">
        <v>610542.42000000004</v>
      </c>
      <c r="O272" s="51">
        <v>610542.42000000004</v>
      </c>
      <c r="P272" s="51">
        <v>0</v>
      </c>
      <c r="Q272" s="124">
        <f t="shared" si="58"/>
        <v>0</v>
      </c>
      <c r="R272" s="46">
        <f t="shared" ref="R272" si="61">+N272/3</f>
        <v>203514.14</v>
      </c>
      <c r="S272" s="23">
        <f t="shared" ref="S272" si="62">+(O272/3)</f>
        <v>203514.14</v>
      </c>
      <c r="T272" s="115">
        <v>0</v>
      </c>
      <c r="U272" s="241"/>
      <c r="V272" s="53"/>
    </row>
    <row r="273" spans="1:22" s="24" customFormat="1" ht="50.1" customHeight="1" x14ac:dyDescent="0.25">
      <c r="A273" s="270" t="s">
        <v>153</v>
      </c>
      <c r="B273" s="271"/>
      <c r="C273" s="271"/>
      <c r="D273" s="271"/>
      <c r="E273" s="271"/>
      <c r="F273" s="271"/>
      <c r="G273" s="271"/>
      <c r="H273" s="271"/>
      <c r="I273" s="271"/>
      <c r="J273" s="271"/>
      <c r="K273" s="271"/>
      <c r="L273" s="271"/>
      <c r="M273" s="272"/>
      <c r="N273" s="273">
        <f t="shared" ref="N273:S273" si="63">SUM(N244:N270)</f>
        <v>19214315.030000001</v>
      </c>
      <c r="O273" s="273">
        <f t="shared" si="63"/>
        <v>24303689.720000003</v>
      </c>
      <c r="P273" s="273">
        <f>SUM(P244:P272)</f>
        <v>0</v>
      </c>
      <c r="Q273" s="273">
        <f t="shared" ref="Q273:S273" si="64">SUM(Q244:Q272)</f>
        <v>330881.3</v>
      </c>
      <c r="R273" s="273">
        <f t="shared" si="64"/>
        <v>6608285.8166666664</v>
      </c>
      <c r="S273" s="273">
        <f t="shared" si="64"/>
        <v>8323482.419999999</v>
      </c>
      <c r="T273" s="273">
        <f>+P273+Q273</f>
        <v>330881.3</v>
      </c>
      <c r="U273" s="242"/>
      <c r="V273" s="25"/>
    </row>
    <row r="274" spans="1:22" s="24" customFormat="1" ht="24.95" customHeight="1" x14ac:dyDescent="0.25">
      <c r="A274" s="21">
        <f>+A272+1</f>
        <v>254</v>
      </c>
      <c r="B274" s="40">
        <v>12100108</v>
      </c>
      <c r="C274" s="22" t="s">
        <v>131</v>
      </c>
      <c r="D274" s="22" t="s">
        <v>81</v>
      </c>
      <c r="E274" s="22" t="s">
        <v>28</v>
      </c>
      <c r="F274" s="22" t="s">
        <v>28</v>
      </c>
      <c r="G274" s="22" t="s">
        <v>27</v>
      </c>
      <c r="H274" s="22"/>
      <c r="I274" s="22" t="s">
        <v>116</v>
      </c>
      <c r="J274" s="22" t="s">
        <v>30</v>
      </c>
      <c r="K274" s="22" t="s">
        <v>132</v>
      </c>
      <c r="L274" s="22" t="s">
        <v>31</v>
      </c>
      <c r="M274" s="22"/>
      <c r="N274" s="51">
        <v>2400</v>
      </c>
      <c r="O274" s="51">
        <v>2400</v>
      </c>
      <c r="P274" s="51">
        <v>0</v>
      </c>
      <c r="Q274" s="124">
        <f t="shared" si="58"/>
        <v>0</v>
      </c>
      <c r="R274" s="46">
        <f t="shared" ref="R274:R280" si="65">+N274/3</f>
        <v>800</v>
      </c>
      <c r="S274" s="23">
        <f t="shared" ref="S274:S280" si="66">+(O274/3)</f>
        <v>800</v>
      </c>
      <c r="T274" s="115">
        <v>0</v>
      </c>
      <c r="U274" s="237" t="s">
        <v>197</v>
      </c>
      <c r="V274" s="53"/>
    </row>
    <row r="275" spans="1:22" s="24" customFormat="1" ht="24.95" customHeight="1" x14ac:dyDescent="0.25">
      <c r="A275" s="21">
        <f t="shared" ref="A275:A284" si="67">+A274+1</f>
        <v>255</v>
      </c>
      <c r="B275" s="40">
        <v>12100108</v>
      </c>
      <c r="C275" s="22" t="s">
        <v>131</v>
      </c>
      <c r="D275" s="22" t="s">
        <v>81</v>
      </c>
      <c r="E275" s="22" t="s">
        <v>28</v>
      </c>
      <c r="F275" s="22" t="s">
        <v>28</v>
      </c>
      <c r="G275" s="22" t="s">
        <v>27</v>
      </c>
      <c r="H275" s="22"/>
      <c r="I275" s="22" t="s">
        <v>87</v>
      </c>
      <c r="J275" s="22" t="s">
        <v>30</v>
      </c>
      <c r="K275" s="22" t="s">
        <v>132</v>
      </c>
      <c r="L275" s="22" t="s">
        <v>31</v>
      </c>
      <c r="M275" s="22"/>
      <c r="N275" s="51">
        <v>150000</v>
      </c>
      <c r="O275" s="51">
        <v>150000</v>
      </c>
      <c r="P275" s="51">
        <v>0</v>
      </c>
      <c r="Q275" s="124">
        <f t="shared" si="58"/>
        <v>0</v>
      </c>
      <c r="R275" s="46">
        <f t="shared" si="65"/>
        <v>50000</v>
      </c>
      <c r="S275" s="23">
        <f t="shared" si="66"/>
        <v>50000</v>
      </c>
      <c r="T275" s="115">
        <v>0</v>
      </c>
      <c r="U275" s="238"/>
      <c r="V275" s="53"/>
    </row>
    <row r="276" spans="1:22" s="24" customFormat="1" ht="24.95" customHeight="1" x14ac:dyDescent="0.25">
      <c r="A276" s="21">
        <f t="shared" si="67"/>
        <v>256</v>
      </c>
      <c r="B276" s="40">
        <v>12100108</v>
      </c>
      <c r="C276" s="22" t="s">
        <v>131</v>
      </c>
      <c r="D276" s="22" t="s">
        <v>81</v>
      </c>
      <c r="E276" s="22" t="s">
        <v>28</v>
      </c>
      <c r="F276" s="22" t="s">
        <v>28</v>
      </c>
      <c r="G276" s="22" t="s">
        <v>27</v>
      </c>
      <c r="H276" s="22"/>
      <c r="I276" s="22" t="s">
        <v>91</v>
      </c>
      <c r="J276" s="22" t="s">
        <v>30</v>
      </c>
      <c r="K276" s="22" t="s">
        <v>132</v>
      </c>
      <c r="L276" s="22" t="s">
        <v>31</v>
      </c>
      <c r="M276" s="22"/>
      <c r="N276" s="51">
        <v>150000</v>
      </c>
      <c r="O276" s="51">
        <v>150000</v>
      </c>
      <c r="P276" s="51">
        <v>0</v>
      </c>
      <c r="Q276" s="124">
        <f t="shared" si="58"/>
        <v>0</v>
      </c>
      <c r="R276" s="46">
        <f t="shared" si="65"/>
        <v>50000</v>
      </c>
      <c r="S276" s="23">
        <f t="shared" si="66"/>
        <v>50000</v>
      </c>
      <c r="T276" s="115">
        <v>0</v>
      </c>
      <c r="U276" s="238"/>
      <c r="V276" s="53"/>
    </row>
    <row r="277" spans="1:22" s="24" customFormat="1" ht="24.95" customHeight="1" x14ac:dyDescent="0.25">
      <c r="A277" s="21">
        <f t="shared" si="67"/>
        <v>257</v>
      </c>
      <c r="B277" s="40">
        <v>12100108</v>
      </c>
      <c r="C277" s="22" t="s">
        <v>131</v>
      </c>
      <c r="D277" s="22" t="s">
        <v>81</v>
      </c>
      <c r="E277" s="22" t="s">
        <v>28</v>
      </c>
      <c r="F277" s="22" t="s">
        <v>28</v>
      </c>
      <c r="G277" s="22" t="s">
        <v>27</v>
      </c>
      <c r="H277" s="22"/>
      <c r="I277" s="22" t="s">
        <v>89</v>
      </c>
      <c r="J277" s="22" t="s">
        <v>30</v>
      </c>
      <c r="K277" s="22" t="s">
        <v>132</v>
      </c>
      <c r="L277" s="22" t="s">
        <v>31</v>
      </c>
      <c r="M277" s="22"/>
      <c r="N277" s="51">
        <v>36000</v>
      </c>
      <c r="O277" s="51">
        <v>36000</v>
      </c>
      <c r="P277" s="51">
        <v>0</v>
      </c>
      <c r="Q277" s="124">
        <f t="shared" si="58"/>
        <v>0</v>
      </c>
      <c r="R277" s="46">
        <f t="shared" si="65"/>
        <v>12000</v>
      </c>
      <c r="S277" s="23">
        <f t="shared" si="66"/>
        <v>12000</v>
      </c>
      <c r="T277" s="115">
        <v>0</v>
      </c>
      <c r="U277" s="238"/>
      <c r="V277" s="53"/>
    </row>
    <row r="278" spans="1:22" s="24" customFormat="1" ht="24.95" customHeight="1" x14ac:dyDescent="0.25">
      <c r="A278" s="21">
        <f t="shared" si="67"/>
        <v>258</v>
      </c>
      <c r="B278" s="40">
        <v>12100108</v>
      </c>
      <c r="C278" s="22" t="s">
        <v>131</v>
      </c>
      <c r="D278" s="22" t="s">
        <v>81</v>
      </c>
      <c r="E278" s="22" t="s">
        <v>28</v>
      </c>
      <c r="F278" s="22" t="s">
        <v>28</v>
      </c>
      <c r="G278" s="22" t="s">
        <v>27</v>
      </c>
      <c r="H278" s="22"/>
      <c r="I278" s="22" t="s">
        <v>128</v>
      </c>
      <c r="J278" s="22" t="s">
        <v>30</v>
      </c>
      <c r="K278" s="22" t="s">
        <v>132</v>
      </c>
      <c r="L278" s="22" t="s">
        <v>31</v>
      </c>
      <c r="M278" s="22"/>
      <c r="N278" s="51">
        <v>355200</v>
      </c>
      <c r="O278" s="51">
        <v>355200</v>
      </c>
      <c r="P278" s="51">
        <v>40854.300000000003</v>
      </c>
      <c r="Q278" s="124">
        <f t="shared" si="58"/>
        <v>70201.849999999991</v>
      </c>
      <c r="R278" s="46">
        <f t="shared" si="65"/>
        <v>118400</v>
      </c>
      <c r="S278" s="23">
        <f t="shared" si="66"/>
        <v>118400</v>
      </c>
      <c r="T278" s="115">
        <v>111056.15</v>
      </c>
      <c r="U278" s="238"/>
      <c r="V278" s="53"/>
    </row>
    <row r="279" spans="1:22" s="24" customFormat="1" ht="24.95" customHeight="1" x14ac:dyDescent="0.25">
      <c r="A279" s="21">
        <f t="shared" si="67"/>
        <v>259</v>
      </c>
      <c r="B279" s="40">
        <v>12100108</v>
      </c>
      <c r="C279" s="22" t="s">
        <v>131</v>
      </c>
      <c r="D279" s="22" t="s">
        <v>81</v>
      </c>
      <c r="E279" s="22" t="s">
        <v>28</v>
      </c>
      <c r="F279" s="22" t="s">
        <v>28</v>
      </c>
      <c r="G279" s="22" t="s">
        <v>27</v>
      </c>
      <c r="H279" s="22"/>
      <c r="I279" s="22" t="s">
        <v>113</v>
      </c>
      <c r="J279" s="22" t="s">
        <v>30</v>
      </c>
      <c r="K279" s="22" t="s">
        <v>132</v>
      </c>
      <c r="L279" s="22" t="s">
        <v>31</v>
      </c>
      <c r="M279" s="22"/>
      <c r="N279" s="51">
        <v>90000</v>
      </c>
      <c r="O279" s="51">
        <v>90000</v>
      </c>
      <c r="P279" s="51">
        <v>0</v>
      </c>
      <c r="Q279" s="124">
        <f t="shared" si="58"/>
        <v>0</v>
      </c>
      <c r="R279" s="46">
        <f t="shared" si="65"/>
        <v>30000</v>
      </c>
      <c r="S279" s="23">
        <f t="shared" si="66"/>
        <v>30000</v>
      </c>
      <c r="T279" s="115">
        <v>0</v>
      </c>
      <c r="U279" s="238"/>
      <c r="V279" s="53"/>
    </row>
    <row r="280" spans="1:22" s="24" customFormat="1" ht="24.95" customHeight="1" x14ac:dyDescent="0.25">
      <c r="A280" s="21">
        <f t="shared" si="67"/>
        <v>260</v>
      </c>
      <c r="B280" s="40">
        <v>12100108</v>
      </c>
      <c r="C280" s="22" t="s">
        <v>131</v>
      </c>
      <c r="D280" s="22" t="s">
        <v>81</v>
      </c>
      <c r="E280" s="22" t="s">
        <v>28</v>
      </c>
      <c r="F280" s="22" t="s">
        <v>28</v>
      </c>
      <c r="G280" s="22" t="s">
        <v>27</v>
      </c>
      <c r="H280" s="22"/>
      <c r="I280" s="22" t="s">
        <v>97</v>
      </c>
      <c r="J280" s="22" t="s">
        <v>30</v>
      </c>
      <c r="K280" s="22" t="s">
        <v>132</v>
      </c>
      <c r="L280" s="22" t="s">
        <v>31</v>
      </c>
      <c r="M280" s="22"/>
      <c r="N280" s="51">
        <v>113760</v>
      </c>
      <c r="O280" s="51">
        <v>113760</v>
      </c>
      <c r="P280" s="51">
        <v>0</v>
      </c>
      <c r="Q280" s="124">
        <f t="shared" si="58"/>
        <v>0</v>
      </c>
      <c r="R280" s="46">
        <f t="shared" si="65"/>
        <v>37920</v>
      </c>
      <c r="S280" s="23">
        <f t="shared" si="66"/>
        <v>37920</v>
      </c>
      <c r="T280" s="115">
        <v>0</v>
      </c>
      <c r="U280" s="238"/>
      <c r="V280" s="53"/>
    </row>
    <row r="281" spans="1:22" s="24" customFormat="1" ht="24.95" customHeight="1" x14ac:dyDescent="0.25">
      <c r="A281" s="21">
        <f t="shared" si="67"/>
        <v>261</v>
      </c>
      <c r="B281" s="40">
        <v>12100108</v>
      </c>
      <c r="C281" s="22" t="s">
        <v>131</v>
      </c>
      <c r="D281" s="22" t="s">
        <v>81</v>
      </c>
      <c r="E281" s="22" t="s">
        <v>28</v>
      </c>
      <c r="F281" s="22" t="s">
        <v>28</v>
      </c>
      <c r="G281" s="22" t="s">
        <v>27</v>
      </c>
      <c r="H281" s="22"/>
      <c r="I281" s="22" t="s">
        <v>111</v>
      </c>
      <c r="J281" s="22" t="s">
        <v>30</v>
      </c>
      <c r="K281" s="22" t="s">
        <v>132</v>
      </c>
      <c r="L281" s="22" t="s">
        <v>31</v>
      </c>
      <c r="M281" s="22"/>
      <c r="N281" s="51">
        <v>4536</v>
      </c>
      <c r="O281" s="51">
        <v>4536</v>
      </c>
      <c r="P281" s="51">
        <v>0</v>
      </c>
      <c r="Q281" s="124">
        <f t="shared" si="58"/>
        <v>0</v>
      </c>
      <c r="R281" s="46">
        <f>+N281/3</f>
        <v>1512</v>
      </c>
      <c r="S281" s="23">
        <f>+(O281/3)</f>
        <v>1512</v>
      </c>
      <c r="T281" s="115">
        <v>0</v>
      </c>
      <c r="U281" s="238"/>
      <c r="V281" s="53"/>
    </row>
    <row r="282" spans="1:22" s="24" customFormat="1" ht="24.95" customHeight="1" x14ac:dyDescent="0.25">
      <c r="A282" s="21">
        <f t="shared" si="67"/>
        <v>262</v>
      </c>
      <c r="B282" s="40">
        <v>12100108</v>
      </c>
      <c r="C282" s="22" t="s">
        <v>131</v>
      </c>
      <c r="D282" s="22" t="s">
        <v>81</v>
      </c>
      <c r="E282" s="22" t="s">
        <v>28</v>
      </c>
      <c r="F282" s="22" t="s">
        <v>28</v>
      </c>
      <c r="G282" s="22" t="s">
        <v>27</v>
      </c>
      <c r="H282" s="22"/>
      <c r="I282" s="22" t="s">
        <v>77</v>
      </c>
      <c r="J282" s="22" t="s">
        <v>30</v>
      </c>
      <c r="K282" s="22" t="s">
        <v>132</v>
      </c>
      <c r="L282" s="22" t="s">
        <v>31</v>
      </c>
      <c r="M282" s="22"/>
      <c r="N282" s="51">
        <v>50000</v>
      </c>
      <c r="O282" s="51">
        <v>50000</v>
      </c>
      <c r="P282" s="51">
        <v>3244</v>
      </c>
      <c r="Q282" s="124">
        <f t="shared" si="58"/>
        <v>0</v>
      </c>
      <c r="R282" s="46">
        <f>+N282/3</f>
        <v>16666.666666666668</v>
      </c>
      <c r="S282" s="23">
        <f>+(O282/3)</f>
        <v>16666.666666666668</v>
      </c>
      <c r="T282" s="115">
        <f t="shared" ref="T282:T320" si="68">+P282</f>
        <v>3244</v>
      </c>
      <c r="U282" s="238"/>
      <c r="V282" s="53"/>
    </row>
    <row r="283" spans="1:22" s="24" customFormat="1" ht="24.95" customHeight="1" x14ac:dyDescent="0.25">
      <c r="A283" s="21">
        <f t="shared" si="67"/>
        <v>263</v>
      </c>
      <c r="B283" s="40">
        <v>12100109</v>
      </c>
      <c r="C283" s="22" t="s">
        <v>131</v>
      </c>
      <c r="D283" s="22" t="s">
        <v>81</v>
      </c>
      <c r="E283" s="22" t="s">
        <v>28</v>
      </c>
      <c r="F283" s="22" t="s">
        <v>28</v>
      </c>
      <c r="G283" s="22" t="s">
        <v>27</v>
      </c>
      <c r="H283" s="22"/>
      <c r="I283" s="22" t="s">
        <v>128</v>
      </c>
      <c r="J283" s="22" t="s">
        <v>30</v>
      </c>
      <c r="K283" s="22" t="s">
        <v>132</v>
      </c>
      <c r="L283" s="22" t="s">
        <v>31</v>
      </c>
      <c r="M283" s="22"/>
      <c r="N283" s="51">
        <v>2131200</v>
      </c>
      <c r="O283" s="51">
        <v>2131200</v>
      </c>
      <c r="P283" s="51">
        <v>62434.78</v>
      </c>
      <c r="Q283" s="124">
        <f t="shared" si="58"/>
        <v>0</v>
      </c>
      <c r="R283" s="46">
        <f>+N283/3</f>
        <v>710400</v>
      </c>
      <c r="S283" s="23">
        <f>+(O283/3)</f>
        <v>710400</v>
      </c>
      <c r="T283" s="115">
        <f t="shared" ref="T283" si="69">+P283</f>
        <v>62434.78</v>
      </c>
      <c r="U283" s="238"/>
      <c r="V283" s="53"/>
    </row>
    <row r="284" spans="1:22" s="24" customFormat="1" ht="24.95" customHeight="1" x14ac:dyDescent="0.25">
      <c r="A284" s="21">
        <f t="shared" si="67"/>
        <v>264</v>
      </c>
      <c r="B284" s="40">
        <v>12100108</v>
      </c>
      <c r="C284" s="22" t="s">
        <v>131</v>
      </c>
      <c r="D284" s="22" t="s">
        <v>81</v>
      </c>
      <c r="E284" s="22" t="s">
        <v>28</v>
      </c>
      <c r="F284" s="22" t="s">
        <v>28</v>
      </c>
      <c r="G284" s="22" t="s">
        <v>27</v>
      </c>
      <c r="H284" s="22"/>
      <c r="I284" s="22" t="s">
        <v>135</v>
      </c>
      <c r="J284" s="22" t="s">
        <v>30</v>
      </c>
      <c r="K284" s="22" t="s">
        <v>132</v>
      </c>
      <c r="L284" s="22" t="s">
        <v>31</v>
      </c>
      <c r="M284" s="22"/>
      <c r="N284" s="51">
        <v>126000</v>
      </c>
      <c r="O284" s="51">
        <v>126000</v>
      </c>
      <c r="P284" s="51">
        <v>0</v>
      </c>
      <c r="Q284" s="124">
        <f t="shared" si="58"/>
        <v>0</v>
      </c>
      <c r="R284" s="46">
        <f>+N284/3</f>
        <v>42000</v>
      </c>
      <c r="S284" s="23">
        <f>+(O284/3)</f>
        <v>42000</v>
      </c>
      <c r="T284" s="115">
        <f t="shared" si="68"/>
        <v>0</v>
      </c>
      <c r="U284" s="238"/>
      <c r="V284" s="53"/>
    </row>
    <row r="285" spans="1:22" s="24" customFormat="1" ht="50.1" customHeight="1" x14ac:dyDescent="0.25">
      <c r="A285" s="274" t="s">
        <v>154</v>
      </c>
      <c r="B285" s="275"/>
      <c r="C285" s="275"/>
      <c r="D285" s="275"/>
      <c r="E285" s="275"/>
      <c r="F285" s="275"/>
      <c r="G285" s="275"/>
      <c r="H285" s="275"/>
      <c r="I285" s="275"/>
      <c r="J285" s="275"/>
      <c r="K285" s="275"/>
      <c r="L285" s="275"/>
      <c r="M285" s="276"/>
      <c r="N285" s="277">
        <f>SUM(N274:N280)</f>
        <v>897360</v>
      </c>
      <c r="O285" s="277">
        <f>SUM(O274:O280)</f>
        <v>897360</v>
      </c>
      <c r="P285" s="277">
        <f>SUM(P274:P284)</f>
        <v>106533.08</v>
      </c>
      <c r="Q285" s="277">
        <f t="shared" ref="Q285:S285" si="70">SUM(Q274:Q284)</f>
        <v>70201.849999999991</v>
      </c>
      <c r="R285" s="277">
        <f t="shared" si="70"/>
        <v>1069698.6666666667</v>
      </c>
      <c r="S285" s="277">
        <f t="shared" si="70"/>
        <v>1069698.6666666667</v>
      </c>
      <c r="T285" s="277">
        <f>+P285+Q285</f>
        <v>176734.93</v>
      </c>
      <c r="U285" s="239"/>
      <c r="V285" s="25"/>
    </row>
    <row r="286" spans="1:22" s="24" customFormat="1" ht="24.95" customHeight="1" x14ac:dyDescent="0.25">
      <c r="A286" s="21">
        <f>+A284+1</f>
        <v>265</v>
      </c>
      <c r="B286" s="40">
        <v>12100108</v>
      </c>
      <c r="C286" s="22" t="s">
        <v>127</v>
      </c>
      <c r="D286" s="22" t="s">
        <v>80</v>
      </c>
      <c r="E286" s="22" t="s">
        <v>125</v>
      </c>
      <c r="F286" s="22" t="s">
        <v>28</v>
      </c>
      <c r="G286" s="22" t="s">
        <v>27</v>
      </c>
      <c r="H286" s="22"/>
      <c r="I286" s="22" t="s">
        <v>74</v>
      </c>
      <c r="J286" s="22" t="s">
        <v>30</v>
      </c>
      <c r="K286" s="22" t="s">
        <v>133</v>
      </c>
      <c r="L286" s="22" t="s">
        <v>31</v>
      </c>
      <c r="M286" s="22"/>
      <c r="N286" s="118">
        <v>64170</v>
      </c>
      <c r="O286" s="118">
        <v>64170</v>
      </c>
      <c r="P286" s="118">
        <v>5409.39</v>
      </c>
      <c r="Q286" s="124">
        <f t="shared" si="58"/>
        <v>0</v>
      </c>
      <c r="R286" s="46">
        <f t="shared" ref="R286:R299" si="71">+N286/3</f>
        <v>21390</v>
      </c>
      <c r="S286" s="23">
        <f t="shared" ref="S286:S299" si="72">+(O286/3)</f>
        <v>21390</v>
      </c>
      <c r="T286" s="115">
        <v>5409.39</v>
      </c>
      <c r="U286" s="234" t="s">
        <v>198</v>
      </c>
      <c r="V286" s="53"/>
    </row>
    <row r="287" spans="1:22" s="24" customFormat="1" ht="24.95" customHeight="1" x14ac:dyDescent="0.25">
      <c r="A287" s="21">
        <f t="shared" ref="A287:A299" si="73">+A286+1</f>
        <v>266</v>
      </c>
      <c r="B287" s="40">
        <v>12100108</v>
      </c>
      <c r="C287" s="22" t="s">
        <v>127</v>
      </c>
      <c r="D287" s="22" t="s">
        <v>80</v>
      </c>
      <c r="E287" s="22" t="s">
        <v>125</v>
      </c>
      <c r="F287" s="22" t="s">
        <v>28</v>
      </c>
      <c r="G287" s="22" t="s">
        <v>27</v>
      </c>
      <c r="H287" s="22"/>
      <c r="I287" s="22" t="s">
        <v>110</v>
      </c>
      <c r="J287" s="22" t="s">
        <v>30</v>
      </c>
      <c r="K287" s="22" t="s">
        <v>133</v>
      </c>
      <c r="L287" s="22" t="s">
        <v>31</v>
      </c>
      <c r="M287" s="22"/>
      <c r="N287" s="118">
        <v>500000</v>
      </c>
      <c r="O287" s="118">
        <v>490000</v>
      </c>
      <c r="P287" s="118">
        <v>0</v>
      </c>
      <c r="Q287" s="124">
        <f t="shared" si="58"/>
        <v>0</v>
      </c>
      <c r="R287" s="46">
        <f t="shared" si="71"/>
        <v>166666.66666666666</v>
      </c>
      <c r="S287" s="23">
        <f t="shared" si="72"/>
        <v>163333.33333333334</v>
      </c>
      <c r="T287" s="115">
        <v>0</v>
      </c>
      <c r="U287" s="235"/>
      <c r="V287" s="53"/>
    </row>
    <row r="288" spans="1:22" s="24" customFormat="1" ht="24.95" customHeight="1" x14ac:dyDescent="0.25">
      <c r="A288" s="21">
        <f t="shared" si="73"/>
        <v>267</v>
      </c>
      <c r="B288" s="40">
        <v>12100108</v>
      </c>
      <c r="C288" s="22" t="s">
        <v>127</v>
      </c>
      <c r="D288" s="22" t="s">
        <v>80</v>
      </c>
      <c r="E288" s="22" t="s">
        <v>125</v>
      </c>
      <c r="F288" s="22" t="s">
        <v>28</v>
      </c>
      <c r="G288" s="22" t="s">
        <v>27</v>
      </c>
      <c r="H288" s="22"/>
      <c r="I288" s="22" t="s">
        <v>62</v>
      </c>
      <c r="J288" s="22" t="s">
        <v>30</v>
      </c>
      <c r="K288" s="22" t="s">
        <v>133</v>
      </c>
      <c r="L288" s="22" t="s">
        <v>31</v>
      </c>
      <c r="M288" s="22"/>
      <c r="N288" s="118">
        <v>770040</v>
      </c>
      <c r="O288" s="118">
        <v>770040</v>
      </c>
      <c r="P288" s="118">
        <v>75700</v>
      </c>
      <c r="Q288" s="124">
        <f t="shared" si="58"/>
        <v>156800</v>
      </c>
      <c r="R288" s="46">
        <f t="shared" si="71"/>
        <v>256680</v>
      </c>
      <c r="S288" s="23">
        <f t="shared" si="72"/>
        <v>256680</v>
      </c>
      <c r="T288" s="115">
        <v>232500</v>
      </c>
      <c r="U288" s="235"/>
      <c r="V288" s="53"/>
    </row>
    <row r="289" spans="1:22" s="24" customFormat="1" ht="24.95" customHeight="1" x14ac:dyDescent="0.25">
      <c r="A289" s="21">
        <f t="shared" si="73"/>
        <v>268</v>
      </c>
      <c r="B289" s="40">
        <v>12100108</v>
      </c>
      <c r="C289" s="22" t="s">
        <v>127</v>
      </c>
      <c r="D289" s="22" t="s">
        <v>80</v>
      </c>
      <c r="E289" s="22" t="s">
        <v>125</v>
      </c>
      <c r="F289" s="22" t="s">
        <v>28</v>
      </c>
      <c r="G289" s="22" t="s">
        <v>27</v>
      </c>
      <c r="H289" s="22"/>
      <c r="I289" s="22" t="s">
        <v>162</v>
      </c>
      <c r="J289" s="22" t="s">
        <v>30</v>
      </c>
      <c r="K289" s="22" t="s">
        <v>133</v>
      </c>
      <c r="L289" s="22" t="s">
        <v>31</v>
      </c>
      <c r="M289" s="22"/>
      <c r="N289" s="118">
        <v>0</v>
      </c>
      <c r="O289" s="118">
        <v>10000</v>
      </c>
      <c r="P289" s="118">
        <v>1650</v>
      </c>
      <c r="Q289" s="124">
        <f t="shared" si="58"/>
        <v>2475</v>
      </c>
      <c r="R289" s="46">
        <f t="shared" si="71"/>
        <v>0</v>
      </c>
      <c r="S289" s="23">
        <f t="shared" si="72"/>
        <v>3333.3333333333335</v>
      </c>
      <c r="T289" s="115">
        <v>4125</v>
      </c>
      <c r="U289" s="235"/>
      <c r="V289" s="53"/>
    </row>
    <row r="290" spans="1:22" s="24" customFormat="1" ht="24.95" customHeight="1" x14ac:dyDescent="0.25">
      <c r="A290" s="21">
        <f t="shared" si="73"/>
        <v>269</v>
      </c>
      <c r="B290" s="40">
        <v>12100108</v>
      </c>
      <c r="C290" s="22" t="s">
        <v>127</v>
      </c>
      <c r="D290" s="22" t="s">
        <v>80</v>
      </c>
      <c r="E290" s="22" t="s">
        <v>125</v>
      </c>
      <c r="F290" s="22" t="s">
        <v>28</v>
      </c>
      <c r="G290" s="22" t="s">
        <v>27</v>
      </c>
      <c r="H290" s="22"/>
      <c r="I290" s="22" t="s">
        <v>77</v>
      </c>
      <c r="J290" s="22" t="s">
        <v>30</v>
      </c>
      <c r="K290" s="22" t="s">
        <v>133</v>
      </c>
      <c r="L290" s="22" t="s">
        <v>31</v>
      </c>
      <c r="M290" s="22"/>
      <c r="N290" s="118">
        <v>39489054.409999996</v>
      </c>
      <c r="O290" s="118">
        <v>39489054.409999996</v>
      </c>
      <c r="P290" s="118">
        <v>13421591.779999999</v>
      </c>
      <c r="Q290" s="124">
        <f t="shared" si="58"/>
        <v>13486364.67</v>
      </c>
      <c r="R290" s="46">
        <f t="shared" si="71"/>
        <v>13163018.136666665</v>
      </c>
      <c r="S290" s="23">
        <f t="shared" si="72"/>
        <v>13163018.136666665</v>
      </c>
      <c r="T290" s="115">
        <v>26907956.449999999</v>
      </c>
      <c r="U290" s="235"/>
      <c r="V290" s="53"/>
    </row>
    <row r="291" spans="1:22" s="24" customFormat="1" ht="24.95" customHeight="1" x14ac:dyDescent="0.25">
      <c r="A291" s="21">
        <f t="shared" si="73"/>
        <v>270</v>
      </c>
      <c r="B291" s="40">
        <v>12100108</v>
      </c>
      <c r="C291" s="22" t="s">
        <v>127</v>
      </c>
      <c r="D291" s="22" t="s">
        <v>80</v>
      </c>
      <c r="E291" s="22" t="s">
        <v>125</v>
      </c>
      <c r="F291" s="22" t="s">
        <v>28</v>
      </c>
      <c r="G291" s="22" t="s">
        <v>27</v>
      </c>
      <c r="H291" s="22"/>
      <c r="I291" s="22" t="s">
        <v>65</v>
      </c>
      <c r="J291" s="22" t="s">
        <v>30</v>
      </c>
      <c r="K291" s="22" t="s">
        <v>133</v>
      </c>
      <c r="L291" s="22" t="s">
        <v>31</v>
      </c>
      <c r="M291" s="22"/>
      <c r="N291" s="118">
        <v>4050</v>
      </c>
      <c r="O291" s="118">
        <v>4050</v>
      </c>
      <c r="P291" s="118">
        <v>0</v>
      </c>
      <c r="Q291" s="124">
        <f t="shared" si="58"/>
        <v>0</v>
      </c>
      <c r="R291" s="46">
        <f t="shared" si="71"/>
        <v>1350</v>
      </c>
      <c r="S291" s="23">
        <f t="shared" si="72"/>
        <v>1350</v>
      </c>
      <c r="T291" s="115">
        <v>0</v>
      </c>
      <c r="U291" s="235"/>
      <c r="V291" s="53"/>
    </row>
    <row r="292" spans="1:22" s="24" customFormat="1" ht="24.95" customHeight="1" x14ac:dyDescent="0.25">
      <c r="A292" s="21">
        <f t="shared" si="73"/>
        <v>271</v>
      </c>
      <c r="B292" s="40">
        <v>12100108</v>
      </c>
      <c r="C292" s="22" t="s">
        <v>127</v>
      </c>
      <c r="D292" s="22" t="s">
        <v>80</v>
      </c>
      <c r="E292" s="22" t="s">
        <v>125</v>
      </c>
      <c r="F292" s="22" t="s">
        <v>28</v>
      </c>
      <c r="G292" s="22" t="s">
        <v>27</v>
      </c>
      <c r="H292" s="22"/>
      <c r="I292" s="22" t="s">
        <v>169</v>
      </c>
      <c r="J292" s="22" t="s">
        <v>30</v>
      </c>
      <c r="K292" s="22" t="s">
        <v>133</v>
      </c>
      <c r="L292" s="22" t="s">
        <v>31</v>
      </c>
      <c r="M292" s="22"/>
      <c r="N292" s="118">
        <v>21500</v>
      </c>
      <c r="O292" s="118">
        <v>21500</v>
      </c>
      <c r="P292" s="118">
        <v>0</v>
      </c>
      <c r="Q292" s="124">
        <f t="shared" si="58"/>
        <v>0</v>
      </c>
      <c r="R292" s="46">
        <f t="shared" si="71"/>
        <v>7166.666666666667</v>
      </c>
      <c r="S292" s="23">
        <f t="shared" si="72"/>
        <v>7166.666666666667</v>
      </c>
      <c r="T292" s="115">
        <v>0</v>
      </c>
      <c r="U292" s="235"/>
      <c r="V292" s="53"/>
    </row>
    <row r="293" spans="1:22" s="24" customFormat="1" ht="24.95" customHeight="1" x14ac:dyDescent="0.25">
      <c r="A293" s="21">
        <f t="shared" si="73"/>
        <v>272</v>
      </c>
      <c r="B293" s="40">
        <v>12100108</v>
      </c>
      <c r="C293" s="22" t="s">
        <v>127</v>
      </c>
      <c r="D293" s="22" t="s">
        <v>80</v>
      </c>
      <c r="E293" s="22" t="s">
        <v>125</v>
      </c>
      <c r="F293" s="22" t="s">
        <v>28</v>
      </c>
      <c r="G293" s="22" t="s">
        <v>27</v>
      </c>
      <c r="H293" s="22"/>
      <c r="I293" s="22" t="s">
        <v>72</v>
      </c>
      <c r="J293" s="22" t="s">
        <v>30</v>
      </c>
      <c r="K293" s="22" t="s">
        <v>133</v>
      </c>
      <c r="L293" s="22" t="s">
        <v>31</v>
      </c>
      <c r="M293" s="22"/>
      <c r="N293" s="118">
        <v>8000</v>
      </c>
      <c r="O293" s="118">
        <v>8000</v>
      </c>
      <c r="P293" s="118">
        <v>0</v>
      </c>
      <c r="Q293" s="124">
        <f t="shared" si="58"/>
        <v>1500</v>
      </c>
      <c r="R293" s="46">
        <f t="shared" si="71"/>
        <v>2666.6666666666665</v>
      </c>
      <c r="S293" s="23">
        <f t="shared" si="72"/>
        <v>2666.6666666666665</v>
      </c>
      <c r="T293" s="115">
        <v>1500</v>
      </c>
      <c r="U293" s="235"/>
      <c r="V293" s="53"/>
    </row>
    <row r="294" spans="1:22" s="24" customFormat="1" ht="24.95" customHeight="1" x14ac:dyDescent="0.25">
      <c r="A294" s="21">
        <f t="shared" si="73"/>
        <v>273</v>
      </c>
      <c r="B294" s="40">
        <v>12100108</v>
      </c>
      <c r="C294" s="22" t="s">
        <v>127</v>
      </c>
      <c r="D294" s="22" t="s">
        <v>80</v>
      </c>
      <c r="E294" s="22" t="s">
        <v>125</v>
      </c>
      <c r="F294" s="22" t="s">
        <v>28</v>
      </c>
      <c r="G294" s="22" t="s">
        <v>27</v>
      </c>
      <c r="H294" s="22"/>
      <c r="I294" s="22" t="s">
        <v>68</v>
      </c>
      <c r="J294" s="22" t="s">
        <v>30</v>
      </c>
      <c r="K294" s="22" t="s">
        <v>133</v>
      </c>
      <c r="L294" s="22" t="s">
        <v>31</v>
      </c>
      <c r="M294" s="22"/>
      <c r="N294" s="118">
        <v>82163.27</v>
      </c>
      <c r="O294" s="118">
        <v>82163.27</v>
      </c>
      <c r="P294" s="118">
        <v>0</v>
      </c>
      <c r="Q294" s="124">
        <f t="shared" si="58"/>
        <v>0</v>
      </c>
      <c r="R294" s="46">
        <f t="shared" si="71"/>
        <v>27387.756666666668</v>
      </c>
      <c r="S294" s="23">
        <f t="shared" si="72"/>
        <v>27387.756666666668</v>
      </c>
      <c r="T294" s="115">
        <v>0</v>
      </c>
      <c r="U294" s="235"/>
      <c r="V294" s="53"/>
    </row>
    <row r="295" spans="1:22" s="24" customFormat="1" ht="24.95" customHeight="1" x14ac:dyDescent="0.25">
      <c r="A295" s="21">
        <f t="shared" si="73"/>
        <v>274</v>
      </c>
      <c r="B295" s="40">
        <v>12100108</v>
      </c>
      <c r="C295" s="22" t="s">
        <v>127</v>
      </c>
      <c r="D295" s="22" t="s">
        <v>80</v>
      </c>
      <c r="E295" s="22" t="s">
        <v>125</v>
      </c>
      <c r="F295" s="22" t="s">
        <v>28</v>
      </c>
      <c r="G295" s="22" t="s">
        <v>27</v>
      </c>
      <c r="H295" s="22"/>
      <c r="I295" s="22" t="s">
        <v>71</v>
      </c>
      <c r="J295" s="22" t="s">
        <v>30</v>
      </c>
      <c r="K295" s="22" t="s">
        <v>133</v>
      </c>
      <c r="L295" s="22" t="s">
        <v>31</v>
      </c>
      <c r="M295" s="22"/>
      <c r="N295" s="118">
        <v>33900</v>
      </c>
      <c r="O295" s="118">
        <v>33900</v>
      </c>
      <c r="P295" s="118">
        <v>2225</v>
      </c>
      <c r="Q295" s="124">
        <f t="shared" si="58"/>
        <v>4550</v>
      </c>
      <c r="R295" s="46">
        <f t="shared" si="71"/>
        <v>11300</v>
      </c>
      <c r="S295" s="23">
        <f t="shared" si="72"/>
        <v>11300</v>
      </c>
      <c r="T295" s="115">
        <v>6775</v>
      </c>
      <c r="U295" s="235"/>
      <c r="V295" s="53"/>
    </row>
    <row r="296" spans="1:22" s="24" customFormat="1" ht="24.95" customHeight="1" x14ac:dyDescent="0.25">
      <c r="A296" s="21">
        <f t="shared" si="73"/>
        <v>275</v>
      </c>
      <c r="B296" s="40">
        <v>12100108</v>
      </c>
      <c r="C296" s="22" t="s">
        <v>127</v>
      </c>
      <c r="D296" s="22" t="s">
        <v>80</v>
      </c>
      <c r="E296" s="22" t="s">
        <v>125</v>
      </c>
      <c r="F296" s="22" t="s">
        <v>28</v>
      </c>
      <c r="G296" s="22" t="s">
        <v>27</v>
      </c>
      <c r="H296" s="22"/>
      <c r="I296" s="22" t="s">
        <v>57</v>
      </c>
      <c r="J296" s="22" t="s">
        <v>30</v>
      </c>
      <c r="K296" s="22" t="s">
        <v>133</v>
      </c>
      <c r="L296" s="22" t="s">
        <v>31</v>
      </c>
      <c r="M296" s="22"/>
      <c r="N296" s="118">
        <v>64170</v>
      </c>
      <c r="O296" s="118">
        <v>64170</v>
      </c>
      <c r="P296" s="118">
        <v>0</v>
      </c>
      <c r="Q296" s="124">
        <f t="shared" si="58"/>
        <v>7233.13</v>
      </c>
      <c r="R296" s="46">
        <f t="shared" si="71"/>
        <v>21390</v>
      </c>
      <c r="S296" s="23">
        <f t="shared" si="72"/>
        <v>21390</v>
      </c>
      <c r="T296" s="115">
        <v>7233.13</v>
      </c>
      <c r="U296" s="235"/>
      <c r="V296" s="53"/>
    </row>
    <row r="297" spans="1:22" s="24" customFormat="1" ht="24.95" customHeight="1" x14ac:dyDescent="0.25">
      <c r="A297" s="21">
        <f t="shared" si="73"/>
        <v>276</v>
      </c>
      <c r="B297" s="40">
        <v>12100108</v>
      </c>
      <c r="C297" s="22" t="s">
        <v>127</v>
      </c>
      <c r="D297" s="22" t="s">
        <v>80</v>
      </c>
      <c r="E297" s="22" t="s">
        <v>125</v>
      </c>
      <c r="F297" s="22" t="s">
        <v>28</v>
      </c>
      <c r="G297" s="22" t="s">
        <v>27</v>
      </c>
      <c r="H297" s="22"/>
      <c r="I297" s="22" t="s">
        <v>94</v>
      </c>
      <c r="J297" s="22" t="s">
        <v>30</v>
      </c>
      <c r="K297" s="22" t="s">
        <v>133</v>
      </c>
      <c r="L297" s="22" t="s">
        <v>31</v>
      </c>
      <c r="M297" s="22"/>
      <c r="N297" s="118">
        <v>676104</v>
      </c>
      <c r="O297" s="118">
        <v>676104</v>
      </c>
      <c r="P297" s="118">
        <v>0</v>
      </c>
      <c r="Q297" s="124">
        <f t="shared" si="58"/>
        <v>0</v>
      </c>
      <c r="R297" s="46">
        <f t="shared" si="71"/>
        <v>225368</v>
      </c>
      <c r="S297" s="23">
        <f t="shared" si="72"/>
        <v>225368</v>
      </c>
      <c r="T297" s="115">
        <v>0</v>
      </c>
      <c r="U297" s="235"/>
      <c r="V297" s="53"/>
    </row>
    <row r="298" spans="1:22" s="24" customFormat="1" ht="24.95" customHeight="1" x14ac:dyDescent="0.25">
      <c r="A298" s="21">
        <f t="shared" si="73"/>
        <v>277</v>
      </c>
      <c r="B298" s="40">
        <v>12100108</v>
      </c>
      <c r="C298" s="22" t="s">
        <v>127</v>
      </c>
      <c r="D298" s="22" t="s">
        <v>80</v>
      </c>
      <c r="E298" s="22" t="s">
        <v>125</v>
      </c>
      <c r="F298" s="22" t="s">
        <v>28</v>
      </c>
      <c r="G298" s="22" t="s">
        <v>27</v>
      </c>
      <c r="H298" s="22"/>
      <c r="I298" s="22" t="s">
        <v>61</v>
      </c>
      <c r="J298" s="22" t="s">
        <v>30</v>
      </c>
      <c r="K298" s="22" t="s">
        <v>133</v>
      </c>
      <c r="L298" s="22" t="s">
        <v>31</v>
      </c>
      <c r="M298" s="22"/>
      <c r="N298" s="118">
        <v>148400</v>
      </c>
      <c r="O298" s="118">
        <v>148400</v>
      </c>
      <c r="P298" s="118">
        <v>12200</v>
      </c>
      <c r="Q298" s="124">
        <f t="shared" si="58"/>
        <v>25300</v>
      </c>
      <c r="R298" s="46">
        <f t="shared" si="71"/>
        <v>49466.666666666664</v>
      </c>
      <c r="S298" s="23">
        <f t="shared" si="72"/>
        <v>49466.666666666664</v>
      </c>
      <c r="T298" s="115">
        <v>37500</v>
      </c>
      <c r="U298" s="235"/>
      <c r="V298" s="53"/>
    </row>
    <row r="299" spans="1:22" s="24" customFormat="1" ht="24.95" customHeight="1" x14ac:dyDescent="0.25">
      <c r="A299" s="21">
        <f t="shared" si="73"/>
        <v>278</v>
      </c>
      <c r="B299" s="40">
        <v>12100108</v>
      </c>
      <c r="C299" s="22" t="s">
        <v>127</v>
      </c>
      <c r="D299" s="22" t="s">
        <v>80</v>
      </c>
      <c r="E299" s="22" t="s">
        <v>125</v>
      </c>
      <c r="F299" s="22" t="s">
        <v>28</v>
      </c>
      <c r="G299" s="22" t="s">
        <v>27</v>
      </c>
      <c r="H299" s="22"/>
      <c r="I299" s="22" t="s">
        <v>73</v>
      </c>
      <c r="J299" s="22" t="s">
        <v>30</v>
      </c>
      <c r="K299" s="22" t="s">
        <v>133</v>
      </c>
      <c r="L299" s="22" t="s">
        <v>31</v>
      </c>
      <c r="M299" s="22"/>
      <c r="N299" s="118">
        <v>77004</v>
      </c>
      <c r="O299" s="118">
        <v>77004</v>
      </c>
      <c r="P299" s="118">
        <v>0</v>
      </c>
      <c r="Q299" s="124">
        <f t="shared" si="58"/>
        <v>0</v>
      </c>
      <c r="R299" s="46">
        <f t="shared" si="71"/>
        <v>25668</v>
      </c>
      <c r="S299" s="23">
        <f t="shared" si="72"/>
        <v>25668</v>
      </c>
      <c r="T299" s="115">
        <v>0</v>
      </c>
      <c r="U299" s="235"/>
      <c r="V299" s="53"/>
    </row>
    <row r="300" spans="1:22" s="24" customFormat="1" ht="50.1" customHeight="1" x14ac:dyDescent="0.25">
      <c r="A300" s="278" t="s">
        <v>155</v>
      </c>
      <c r="B300" s="279"/>
      <c r="C300" s="279"/>
      <c r="D300" s="279"/>
      <c r="E300" s="279"/>
      <c r="F300" s="279"/>
      <c r="G300" s="279"/>
      <c r="H300" s="279"/>
      <c r="I300" s="279"/>
      <c r="J300" s="279"/>
      <c r="K300" s="279"/>
      <c r="L300" s="279"/>
      <c r="M300" s="280"/>
      <c r="N300" s="281">
        <f>SUM(N286:N299)</f>
        <v>41938555.68</v>
      </c>
      <c r="O300" s="281">
        <f>SUM(O286:O299)</f>
        <v>41938555.68</v>
      </c>
      <c r="P300" s="281">
        <f>SUM(P286:P299)</f>
        <v>13518776.17</v>
      </c>
      <c r="Q300" s="281">
        <f t="shared" ref="Q300:S300" si="74">SUM(Q286:Q299)</f>
        <v>13684222.800000001</v>
      </c>
      <c r="R300" s="281">
        <f t="shared" si="74"/>
        <v>13979518.559999995</v>
      </c>
      <c r="S300" s="281">
        <f t="shared" si="74"/>
        <v>13979518.559999995</v>
      </c>
      <c r="T300" s="281">
        <f>+P300+Q300</f>
        <v>27202998.969999999</v>
      </c>
      <c r="U300" s="236"/>
      <c r="V300" s="25"/>
    </row>
    <row r="301" spans="1:22" s="24" customFormat="1" ht="24.95" customHeight="1" x14ac:dyDescent="0.25">
      <c r="A301" s="21">
        <f>+A299+1</f>
        <v>279</v>
      </c>
      <c r="B301" s="40">
        <v>12100108</v>
      </c>
      <c r="C301" s="22" t="s">
        <v>177</v>
      </c>
      <c r="D301" s="22" t="s">
        <v>124</v>
      </c>
      <c r="E301" s="22" t="s">
        <v>28</v>
      </c>
      <c r="F301" s="22" t="s">
        <v>28</v>
      </c>
      <c r="G301" s="22" t="s">
        <v>27</v>
      </c>
      <c r="H301" s="22"/>
      <c r="I301" s="22" t="s">
        <v>73</v>
      </c>
      <c r="J301" s="22" t="s">
        <v>30</v>
      </c>
      <c r="K301" s="22" t="s">
        <v>31</v>
      </c>
      <c r="L301" s="22" t="s">
        <v>31</v>
      </c>
      <c r="M301" s="22"/>
      <c r="N301" s="51">
        <v>0</v>
      </c>
      <c r="O301" s="51">
        <v>25000</v>
      </c>
      <c r="P301" s="51">
        <v>0</v>
      </c>
      <c r="Q301" s="124">
        <f t="shared" si="58"/>
        <v>0</v>
      </c>
      <c r="R301" s="46">
        <f t="shared" ref="R301:R302" si="75">+N301/3</f>
        <v>0</v>
      </c>
      <c r="S301" s="23">
        <f t="shared" ref="S301:S302" si="76">+(O301/3)</f>
        <v>8333.3333333333339</v>
      </c>
      <c r="T301" s="115">
        <v>0</v>
      </c>
      <c r="U301" s="231" t="s">
        <v>199</v>
      </c>
      <c r="V301" s="53"/>
    </row>
    <row r="302" spans="1:22" s="24" customFormat="1" ht="24.95" customHeight="1" x14ac:dyDescent="0.25">
      <c r="A302" s="21">
        <f>+A301+1</f>
        <v>280</v>
      </c>
      <c r="B302" s="40">
        <v>12100108</v>
      </c>
      <c r="C302" s="22" t="s">
        <v>177</v>
      </c>
      <c r="D302" s="22" t="s">
        <v>124</v>
      </c>
      <c r="E302" s="22" t="s">
        <v>28</v>
      </c>
      <c r="F302" s="22" t="s">
        <v>28</v>
      </c>
      <c r="G302" s="22" t="s">
        <v>27</v>
      </c>
      <c r="H302" s="22"/>
      <c r="I302" s="22" t="s">
        <v>73</v>
      </c>
      <c r="J302" s="22" t="s">
        <v>30</v>
      </c>
      <c r="K302" s="22" t="s">
        <v>31</v>
      </c>
      <c r="L302" s="22" t="s">
        <v>31</v>
      </c>
      <c r="M302" s="22"/>
      <c r="N302" s="51">
        <v>1294674</v>
      </c>
      <c r="O302" s="51">
        <v>1294674</v>
      </c>
      <c r="P302" s="51">
        <v>0</v>
      </c>
      <c r="Q302" s="124">
        <f t="shared" si="58"/>
        <v>0</v>
      </c>
      <c r="R302" s="46">
        <f t="shared" si="75"/>
        <v>431558</v>
      </c>
      <c r="S302" s="23">
        <f t="shared" si="76"/>
        <v>431558</v>
      </c>
      <c r="T302" s="115">
        <v>0</v>
      </c>
      <c r="U302" s="232"/>
      <c r="V302" s="53"/>
    </row>
    <row r="303" spans="1:22" s="24" customFormat="1" ht="24.95" customHeight="1" x14ac:dyDescent="0.25">
      <c r="A303" s="21">
        <f t="shared" ref="A303:A319" si="77">+A302+1</f>
        <v>281</v>
      </c>
      <c r="B303" s="40">
        <v>12100108</v>
      </c>
      <c r="C303" s="22" t="s">
        <v>177</v>
      </c>
      <c r="D303" s="22" t="s">
        <v>124</v>
      </c>
      <c r="E303" s="22" t="s">
        <v>28</v>
      </c>
      <c r="F303" s="22" t="s">
        <v>28</v>
      </c>
      <c r="G303" s="22" t="s">
        <v>27</v>
      </c>
      <c r="H303" s="22"/>
      <c r="I303" s="22" t="s">
        <v>91</v>
      </c>
      <c r="J303" s="22" t="s">
        <v>30</v>
      </c>
      <c r="K303" s="22" t="s">
        <v>31</v>
      </c>
      <c r="L303" s="22" t="s">
        <v>31</v>
      </c>
      <c r="M303" s="22"/>
      <c r="N303" s="51">
        <v>268800</v>
      </c>
      <c r="O303" s="51">
        <v>268800</v>
      </c>
      <c r="P303" s="51">
        <v>0</v>
      </c>
      <c r="Q303" s="124">
        <f t="shared" si="58"/>
        <v>0</v>
      </c>
      <c r="R303" s="46">
        <f t="shared" ref="R303:R319" si="78">+N303/3</f>
        <v>89600</v>
      </c>
      <c r="S303" s="23">
        <f t="shared" ref="S303:S319" si="79">+(O303/3)</f>
        <v>89600</v>
      </c>
      <c r="T303" s="115">
        <v>0</v>
      </c>
      <c r="U303" s="232"/>
      <c r="V303" s="53"/>
    </row>
    <row r="304" spans="1:22" s="24" customFormat="1" ht="24.95" customHeight="1" x14ac:dyDescent="0.25">
      <c r="A304" s="21">
        <f t="shared" si="77"/>
        <v>282</v>
      </c>
      <c r="B304" s="40">
        <v>12100109</v>
      </c>
      <c r="C304" s="22" t="s">
        <v>177</v>
      </c>
      <c r="D304" s="22" t="s">
        <v>124</v>
      </c>
      <c r="E304" s="22" t="s">
        <v>28</v>
      </c>
      <c r="F304" s="22" t="s">
        <v>28</v>
      </c>
      <c r="G304" s="22" t="s">
        <v>27</v>
      </c>
      <c r="H304" s="22"/>
      <c r="I304" s="22" t="s">
        <v>86</v>
      </c>
      <c r="J304" s="22" t="s">
        <v>30</v>
      </c>
      <c r="K304" s="22" t="s">
        <v>31</v>
      </c>
      <c r="L304" s="22" t="s">
        <v>31</v>
      </c>
      <c r="M304" s="22"/>
      <c r="N304" s="51">
        <v>130800</v>
      </c>
      <c r="O304" s="51">
        <v>130800</v>
      </c>
      <c r="P304" s="51">
        <v>0</v>
      </c>
      <c r="Q304" s="124">
        <f t="shared" si="58"/>
        <v>0</v>
      </c>
      <c r="R304" s="46">
        <f t="shared" si="78"/>
        <v>43600</v>
      </c>
      <c r="S304" s="23">
        <f t="shared" si="79"/>
        <v>43600</v>
      </c>
      <c r="T304" s="115">
        <v>0</v>
      </c>
      <c r="U304" s="232"/>
      <c r="V304" s="53"/>
    </row>
    <row r="305" spans="1:22" s="24" customFormat="1" ht="24.95" customHeight="1" x14ac:dyDescent="0.25">
      <c r="A305" s="21">
        <f t="shared" si="77"/>
        <v>283</v>
      </c>
      <c r="B305" s="40">
        <v>12100110</v>
      </c>
      <c r="C305" s="22" t="s">
        <v>177</v>
      </c>
      <c r="D305" s="22" t="s">
        <v>124</v>
      </c>
      <c r="E305" s="22" t="s">
        <v>28</v>
      </c>
      <c r="F305" s="22" t="s">
        <v>28</v>
      </c>
      <c r="G305" s="22" t="s">
        <v>27</v>
      </c>
      <c r="H305" s="22"/>
      <c r="I305" s="22" t="s">
        <v>66</v>
      </c>
      <c r="J305" s="22" t="s">
        <v>30</v>
      </c>
      <c r="K305" s="22" t="s">
        <v>31</v>
      </c>
      <c r="L305" s="22" t="s">
        <v>31</v>
      </c>
      <c r="M305" s="22"/>
      <c r="N305" s="51">
        <v>49500</v>
      </c>
      <c r="O305" s="51">
        <v>49500</v>
      </c>
      <c r="P305" s="51">
        <v>12062.5</v>
      </c>
      <c r="Q305" s="124">
        <f t="shared" si="58"/>
        <v>12750</v>
      </c>
      <c r="R305" s="46">
        <f t="shared" si="78"/>
        <v>16500</v>
      </c>
      <c r="S305" s="23">
        <f t="shared" si="79"/>
        <v>16500</v>
      </c>
      <c r="T305" s="115">
        <v>24812.5</v>
      </c>
      <c r="U305" s="232"/>
      <c r="V305" s="53"/>
    </row>
    <row r="306" spans="1:22" s="24" customFormat="1" ht="24.95" customHeight="1" x14ac:dyDescent="0.25">
      <c r="A306" s="21">
        <f t="shared" si="77"/>
        <v>284</v>
      </c>
      <c r="B306" s="40">
        <v>12100111</v>
      </c>
      <c r="C306" s="22" t="s">
        <v>177</v>
      </c>
      <c r="D306" s="22" t="s">
        <v>124</v>
      </c>
      <c r="E306" s="22" t="s">
        <v>28</v>
      </c>
      <c r="F306" s="22" t="s">
        <v>28</v>
      </c>
      <c r="G306" s="22" t="s">
        <v>27</v>
      </c>
      <c r="H306" s="22"/>
      <c r="I306" s="22" t="s">
        <v>100</v>
      </c>
      <c r="J306" s="22" t="s">
        <v>30</v>
      </c>
      <c r="K306" s="22" t="s">
        <v>31</v>
      </c>
      <c r="L306" s="22" t="s">
        <v>31</v>
      </c>
      <c r="M306" s="22"/>
      <c r="N306" s="51">
        <v>16500</v>
      </c>
      <c r="O306" s="51">
        <v>26500</v>
      </c>
      <c r="P306" s="51">
        <v>0</v>
      </c>
      <c r="Q306" s="124">
        <f t="shared" si="58"/>
        <v>0</v>
      </c>
      <c r="R306" s="46"/>
      <c r="S306" s="23"/>
      <c r="T306" s="115">
        <v>0</v>
      </c>
      <c r="U306" s="232"/>
      <c r="V306" s="53"/>
    </row>
    <row r="307" spans="1:22" s="24" customFormat="1" ht="24.95" customHeight="1" x14ac:dyDescent="0.25">
      <c r="A307" s="21">
        <f t="shared" si="77"/>
        <v>285</v>
      </c>
      <c r="B307" s="40">
        <v>12100112</v>
      </c>
      <c r="C307" s="22" t="s">
        <v>177</v>
      </c>
      <c r="D307" s="22" t="s">
        <v>124</v>
      </c>
      <c r="E307" s="22" t="s">
        <v>28</v>
      </c>
      <c r="F307" s="22" t="s">
        <v>28</v>
      </c>
      <c r="G307" s="22" t="s">
        <v>27</v>
      </c>
      <c r="H307" s="22"/>
      <c r="I307" s="22" t="s">
        <v>111</v>
      </c>
      <c r="J307" s="22" t="s">
        <v>30</v>
      </c>
      <c r="K307" s="22" t="s">
        <v>31</v>
      </c>
      <c r="L307" s="22" t="s">
        <v>31</v>
      </c>
      <c r="M307" s="22"/>
      <c r="N307" s="51">
        <v>15120</v>
      </c>
      <c r="O307" s="51">
        <v>90120</v>
      </c>
      <c r="P307" s="51">
        <v>0</v>
      </c>
      <c r="Q307" s="124">
        <f t="shared" si="58"/>
        <v>0</v>
      </c>
      <c r="R307" s="46">
        <f t="shared" si="78"/>
        <v>5040</v>
      </c>
      <c r="S307" s="23">
        <f t="shared" si="79"/>
        <v>30040</v>
      </c>
      <c r="T307" s="115">
        <v>0</v>
      </c>
      <c r="U307" s="232"/>
      <c r="V307" s="53"/>
    </row>
    <row r="308" spans="1:22" s="24" customFormat="1" ht="24.95" customHeight="1" x14ac:dyDescent="0.25">
      <c r="A308" s="21">
        <f t="shared" si="77"/>
        <v>286</v>
      </c>
      <c r="B308" s="40">
        <v>12100113</v>
      </c>
      <c r="C308" s="22" t="s">
        <v>177</v>
      </c>
      <c r="D308" s="22" t="s">
        <v>124</v>
      </c>
      <c r="E308" s="22" t="s">
        <v>28</v>
      </c>
      <c r="F308" s="22" t="s">
        <v>28</v>
      </c>
      <c r="G308" s="22" t="s">
        <v>27</v>
      </c>
      <c r="H308" s="22"/>
      <c r="I308" s="22" t="s">
        <v>97</v>
      </c>
      <c r="J308" s="22" t="s">
        <v>30</v>
      </c>
      <c r="K308" s="22" t="s">
        <v>31</v>
      </c>
      <c r="L308" s="22" t="s">
        <v>31</v>
      </c>
      <c r="M308" s="22"/>
      <c r="N308" s="51">
        <v>170640</v>
      </c>
      <c r="O308" s="51">
        <v>170640</v>
      </c>
      <c r="P308" s="51">
        <v>0</v>
      </c>
      <c r="Q308" s="124">
        <f t="shared" si="58"/>
        <v>0</v>
      </c>
      <c r="R308" s="46">
        <f t="shared" si="78"/>
        <v>56880</v>
      </c>
      <c r="S308" s="23">
        <f t="shared" si="79"/>
        <v>56880</v>
      </c>
      <c r="T308" s="115">
        <v>0</v>
      </c>
      <c r="U308" s="232"/>
      <c r="V308" s="53"/>
    </row>
    <row r="309" spans="1:22" s="24" customFormat="1" ht="24.95" customHeight="1" x14ac:dyDescent="0.25">
      <c r="A309" s="21">
        <f t="shared" si="77"/>
        <v>287</v>
      </c>
      <c r="B309" s="40">
        <v>12100114</v>
      </c>
      <c r="C309" s="22" t="s">
        <v>177</v>
      </c>
      <c r="D309" s="22" t="s">
        <v>124</v>
      </c>
      <c r="E309" s="22" t="s">
        <v>28</v>
      </c>
      <c r="F309" s="22" t="s">
        <v>28</v>
      </c>
      <c r="G309" s="22" t="s">
        <v>27</v>
      </c>
      <c r="H309" s="22"/>
      <c r="I309" s="22" t="s">
        <v>72</v>
      </c>
      <c r="J309" s="22" t="s">
        <v>30</v>
      </c>
      <c r="K309" s="22" t="s">
        <v>31</v>
      </c>
      <c r="L309" s="22" t="s">
        <v>31</v>
      </c>
      <c r="M309" s="22"/>
      <c r="N309" s="51">
        <v>142000</v>
      </c>
      <c r="O309" s="51">
        <v>142000</v>
      </c>
      <c r="P309" s="51">
        <v>0</v>
      </c>
      <c r="Q309" s="124">
        <f t="shared" si="58"/>
        <v>35600</v>
      </c>
      <c r="R309" s="46">
        <f t="shared" si="78"/>
        <v>47333.333333333336</v>
      </c>
      <c r="S309" s="23">
        <f t="shared" si="79"/>
        <v>47333.333333333336</v>
      </c>
      <c r="T309" s="115">
        <v>35600</v>
      </c>
      <c r="U309" s="232"/>
      <c r="V309" s="53"/>
    </row>
    <row r="310" spans="1:22" s="24" customFormat="1" ht="24.95" customHeight="1" x14ac:dyDescent="0.25">
      <c r="A310" s="21">
        <f t="shared" si="77"/>
        <v>288</v>
      </c>
      <c r="B310" s="40">
        <v>12100115</v>
      </c>
      <c r="C310" s="22" t="s">
        <v>177</v>
      </c>
      <c r="D310" s="22" t="s">
        <v>124</v>
      </c>
      <c r="E310" s="22" t="s">
        <v>28</v>
      </c>
      <c r="F310" s="22" t="s">
        <v>28</v>
      </c>
      <c r="G310" s="22" t="s">
        <v>27</v>
      </c>
      <c r="H310" s="22"/>
      <c r="I310" s="22" t="s">
        <v>62</v>
      </c>
      <c r="J310" s="22" t="s">
        <v>30</v>
      </c>
      <c r="K310" s="22" t="s">
        <v>31</v>
      </c>
      <c r="L310" s="22" t="s">
        <v>31</v>
      </c>
      <c r="M310" s="22"/>
      <c r="N310" s="51">
        <v>12946740</v>
      </c>
      <c r="O310" s="51">
        <v>12946740</v>
      </c>
      <c r="P310" s="51">
        <v>1462773.8</v>
      </c>
      <c r="Q310" s="124">
        <f t="shared" si="58"/>
        <v>3836231.83</v>
      </c>
      <c r="R310" s="46">
        <f t="shared" si="78"/>
        <v>4315580</v>
      </c>
      <c r="S310" s="23">
        <f t="shared" si="79"/>
        <v>4315580</v>
      </c>
      <c r="T310" s="115">
        <v>5299005.63</v>
      </c>
      <c r="U310" s="232"/>
      <c r="V310" s="53"/>
    </row>
    <row r="311" spans="1:22" s="24" customFormat="1" ht="24.95" customHeight="1" x14ac:dyDescent="0.25">
      <c r="A311" s="21">
        <f t="shared" si="77"/>
        <v>289</v>
      </c>
      <c r="B311" s="40">
        <v>12100116</v>
      </c>
      <c r="C311" s="22" t="s">
        <v>177</v>
      </c>
      <c r="D311" s="22" t="s">
        <v>124</v>
      </c>
      <c r="E311" s="22" t="s">
        <v>28</v>
      </c>
      <c r="F311" s="22" t="s">
        <v>28</v>
      </c>
      <c r="G311" s="22" t="s">
        <v>27</v>
      </c>
      <c r="H311" s="22"/>
      <c r="I311" s="22" t="s">
        <v>71</v>
      </c>
      <c r="J311" s="22" t="s">
        <v>30</v>
      </c>
      <c r="K311" s="22" t="s">
        <v>31</v>
      </c>
      <c r="L311" s="22" t="s">
        <v>31</v>
      </c>
      <c r="M311" s="22"/>
      <c r="N311" s="51">
        <v>373500</v>
      </c>
      <c r="O311" s="51">
        <v>373500</v>
      </c>
      <c r="P311" s="51">
        <v>22379.17</v>
      </c>
      <c r="Q311" s="124">
        <f t="shared" si="58"/>
        <v>71262.509999999995</v>
      </c>
      <c r="R311" s="46">
        <f t="shared" si="78"/>
        <v>124500</v>
      </c>
      <c r="S311" s="23">
        <f t="shared" si="79"/>
        <v>124500</v>
      </c>
      <c r="T311" s="115">
        <v>93641.68</v>
      </c>
      <c r="U311" s="232"/>
      <c r="V311" s="53"/>
    </row>
    <row r="312" spans="1:22" s="24" customFormat="1" ht="24.95" customHeight="1" x14ac:dyDescent="0.25">
      <c r="A312" s="21">
        <f t="shared" si="77"/>
        <v>290</v>
      </c>
      <c r="B312" s="40">
        <v>12100117</v>
      </c>
      <c r="C312" s="22" t="s">
        <v>177</v>
      </c>
      <c r="D312" s="22" t="s">
        <v>124</v>
      </c>
      <c r="E312" s="22" t="s">
        <v>28</v>
      </c>
      <c r="F312" s="22" t="s">
        <v>28</v>
      </c>
      <c r="G312" s="22" t="s">
        <v>27</v>
      </c>
      <c r="H312" s="22"/>
      <c r="I312" s="22" t="s">
        <v>68</v>
      </c>
      <c r="J312" s="22" t="s">
        <v>30</v>
      </c>
      <c r="K312" s="22" t="s">
        <v>31</v>
      </c>
      <c r="L312" s="22" t="s">
        <v>31</v>
      </c>
      <c r="M312" s="22"/>
      <c r="N312" s="51">
        <v>1381417.16</v>
      </c>
      <c r="O312" s="51">
        <v>1178417.1599999999</v>
      </c>
      <c r="P312" s="51">
        <v>0</v>
      </c>
      <c r="Q312" s="124">
        <f t="shared" si="58"/>
        <v>0</v>
      </c>
      <c r="R312" s="46">
        <f t="shared" si="78"/>
        <v>460472.38666666666</v>
      </c>
      <c r="S312" s="23">
        <f t="shared" si="79"/>
        <v>392805.72</v>
      </c>
      <c r="T312" s="115">
        <v>0</v>
      </c>
      <c r="U312" s="232"/>
      <c r="V312" s="53"/>
    </row>
    <row r="313" spans="1:22" s="24" customFormat="1" ht="24.95" customHeight="1" x14ac:dyDescent="0.25">
      <c r="A313" s="21">
        <f t="shared" si="77"/>
        <v>291</v>
      </c>
      <c r="B313" s="40">
        <v>12100118</v>
      </c>
      <c r="C313" s="22" t="s">
        <v>177</v>
      </c>
      <c r="D313" s="22" t="s">
        <v>124</v>
      </c>
      <c r="E313" s="22" t="s">
        <v>28</v>
      </c>
      <c r="F313" s="22" t="s">
        <v>28</v>
      </c>
      <c r="G313" s="22" t="s">
        <v>27</v>
      </c>
      <c r="H313" s="22"/>
      <c r="I313" s="22" t="s">
        <v>74</v>
      </c>
      <c r="J313" s="22" t="s">
        <v>30</v>
      </c>
      <c r="K313" s="22" t="s">
        <v>31</v>
      </c>
      <c r="L313" s="22" t="s">
        <v>31</v>
      </c>
      <c r="M313" s="22"/>
      <c r="N313" s="51">
        <v>1078895</v>
      </c>
      <c r="O313" s="51">
        <v>1078895</v>
      </c>
      <c r="P313" s="51">
        <v>30478.68</v>
      </c>
      <c r="Q313" s="124">
        <f t="shared" si="58"/>
        <v>0</v>
      </c>
      <c r="R313" s="46">
        <f t="shared" si="78"/>
        <v>359631.66666666669</v>
      </c>
      <c r="S313" s="23">
        <f t="shared" si="79"/>
        <v>359631.66666666669</v>
      </c>
      <c r="T313" s="115">
        <v>30478.68</v>
      </c>
      <c r="U313" s="232"/>
      <c r="V313" s="53"/>
    </row>
    <row r="314" spans="1:22" s="24" customFormat="1" ht="24.95" customHeight="1" x14ac:dyDescent="0.25">
      <c r="A314" s="21">
        <f t="shared" si="77"/>
        <v>292</v>
      </c>
      <c r="B314" s="40">
        <v>12100119</v>
      </c>
      <c r="C314" s="22" t="s">
        <v>177</v>
      </c>
      <c r="D314" s="22" t="s">
        <v>124</v>
      </c>
      <c r="E314" s="22" t="s">
        <v>28</v>
      </c>
      <c r="F314" s="22" t="s">
        <v>28</v>
      </c>
      <c r="G314" s="22" t="s">
        <v>27</v>
      </c>
      <c r="H314" s="22"/>
      <c r="I314" s="22" t="s">
        <v>87</v>
      </c>
      <c r="J314" s="22" t="s">
        <v>30</v>
      </c>
      <c r="K314" s="22" t="s">
        <v>31</v>
      </c>
      <c r="L314" s="22" t="s">
        <v>31</v>
      </c>
      <c r="M314" s="22"/>
      <c r="N314" s="51">
        <v>500000</v>
      </c>
      <c r="O314" s="51">
        <v>500000</v>
      </c>
      <c r="P314" s="51">
        <v>0</v>
      </c>
      <c r="Q314" s="124">
        <f t="shared" si="58"/>
        <v>0</v>
      </c>
      <c r="R314" s="46">
        <f t="shared" si="78"/>
        <v>166666.66666666666</v>
      </c>
      <c r="S314" s="23">
        <f t="shared" si="79"/>
        <v>166666.66666666666</v>
      </c>
      <c r="T314" s="115">
        <v>0</v>
      </c>
      <c r="U314" s="232"/>
      <c r="V314" s="53"/>
    </row>
    <row r="315" spans="1:22" s="24" customFormat="1" ht="24.95" customHeight="1" x14ac:dyDescent="0.25">
      <c r="A315" s="21">
        <f t="shared" si="77"/>
        <v>293</v>
      </c>
      <c r="B315" s="40">
        <v>12100120</v>
      </c>
      <c r="C315" s="22" t="s">
        <v>177</v>
      </c>
      <c r="D315" s="22" t="s">
        <v>124</v>
      </c>
      <c r="E315" s="22" t="s">
        <v>28</v>
      </c>
      <c r="F315" s="22" t="s">
        <v>28</v>
      </c>
      <c r="G315" s="22" t="s">
        <v>27</v>
      </c>
      <c r="H315" s="22"/>
      <c r="I315" s="22" t="s">
        <v>118</v>
      </c>
      <c r="J315" s="22" t="s">
        <v>30</v>
      </c>
      <c r="K315" s="22" t="s">
        <v>31</v>
      </c>
      <c r="L315" s="22" t="s">
        <v>31</v>
      </c>
      <c r="M315" s="22"/>
      <c r="N315" s="51">
        <v>8400</v>
      </c>
      <c r="O315" s="51">
        <v>28400</v>
      </c>
      <c r="P315" s="51">
        <v>0</v>
      </c>
      <c r="Q315" s="124">
        <f t="shared" si="58"/>
        <v>0</v>
      </c>
      <c r="R315" s="46">
        <f t="shared" si="78"/>
        <v>2800</v>
      </c>
      <c r="S315" s="23">
        <f t="shared" si="79"/>
        <v>9466.6666666666661</v>
      </c>
      <c r="T315" s="115">
        <v>0</v>
      </c>
      <c r="U315" s="232"/>
      <c r="V315" s="53"/>
    </row>
    <row r="316" spans="1:22" s="24" customFormat="1" ht="24.95" customHeight="1" x14ac:dyDescent="0.25">
      <c r="A316" s="21">
        <f t="shared" si="77"/>
        <v>294</v>
      </c>
      <c r="B316" s="40">
        <v>12100121</v>
      </c>
      <c r="C316" s="22" t="s">
        <v>177</v>
      </c>
      <c r="D316" s="22" t="s">
        <v>124</v>
      </c>
      <c r="E316" s="22" t="s">
        <v>28</v>
      </c>
      <c r="F316" s="22" t="s">
        <v>28</v>
      </c>
      <c r="G316" s="22" t="s">
        <v>27</v>
      </c>
      <c r="H316" s="22"/>
      <c r="I316" s="22" t="s">
        <v>61</v>
      </c>
      <c r="J316" s="22" t="s">
        <v>30</v>
      </c>
      <c r="K316" s="22" t="s">
        <v>31</v>
      </c>
      <c r="L316" s="22" t="s">
        <v>31</v>
      </c>
      <c r="M316" s="22"/>
      <c r="N316" s="51">
        <v>2619600</v>
      </c>
      <c r="O316" s="51">
        <v>2619600</v>
      </c>
      <c r="P316" s="51">
        <v>274461.57</v>
      </c>
      <c r="Q316" s="124">
        <f t="shared" si="58"/>
        <v>879709.83999999985</v>
      </c>
      <c r="R316" s="46">
        <f t="shared" si="78"/>
        <v>873200</v>
      </c>
      <c r="S316" s="23">
        <f t="shared" si="79"/>
        <v>873200</v>
      </c>
      <c r="T316" s="115">
        <v>1154171.4099999999</v>
      </c>
      <c r="U316" s="232"/>
      <c r="V316" s="53"/>
    </row>
    <row r="317" spans="1:22" s="24" customFormat="1" ht="24.95" customHeight="1" x14ac:dyDescent="0.25">
      <c r="A317" s="21">
        <f t="shared" si="77"/>
        <v>295</v>
      </c>
      <c r="B317" s="40">
        <v>12100122</v>
      </c>
      <c r="C317" s="22" t="s">
        <v>177</v>
      </c>
      <c r="D317" s="22" t="s">
        <v>124</v>
      </c>
      <c r="E317" s="22" t="s">
        <v>28</v>
      </c>
      <c r="F317" s="22" t="s">
        <v>28</v>
      </c>
      <c r="G317" s="22" t="s">
        <v>27</v>
      </c>
      <c r="H317" s="22"/>
      <c r="I317" s="22" t="s">
        <v>113</v>
      </c>
      <c r="J317" s="22" t="s">
        <v>30</v>
      </c>
      <c r="K317" s="22" t="s">
        <v>31</v>
      </c>
      <c r="L317" s="22" t="s">
        <v>31</v>
      </c>
      <c r="M317" s="22"/>
      <c r="N317" s="51">
        <v>487000</v>
      </c>
      <c r="O317" s="51">
        <v>487000</v>
      </c>
      <c r="P317" s="51">
        <v>0</v>
      </c>
      <c r="Q317" s="124">
        <f t="shared" si="58"/>
        <v>0</v>
      </c>
      <c r="R317" s="46">
        <f t="shared" ref="R317:R318" si="80">+N317/3</f>
        <v>162333.33333333334</v>
      </c>
      <c r="S317" s="23">
        <f t="shared" ref="S317:S318" si="81">+(O317/3)</f>
        <v>162333.33333333334</v>
      </c>
      <c r="T317" s="115">
        <v>0</v>
      </c>
      <c r="U317" s="232"/>
      <c r="V317" s="53"/>
    </row>
    <row r="318" spans="1:22" s="24" customFormat="1" ht="24.95" customHeight="1" x14ac:dyDescent="0.25">
      <c r="A318" s="21">
        <f t="shared" si="77"/>
        <v>296</v>
      </c>
      <c r="B318" s="40">
        <v>12100123</v>
      </c>
      <c r="C318" s="22" t="s">
        <v>177</v>
      </c>
      <c r="D318" s="22" t="s">
        <v>124</v>
      </c>
      <c r="E318" s="22" t="s">
        <v>28</v>
      </c>
      <c r="F318" s="22" t="s">
        <v>28</v>
      </c>
      <c r="G318" s="22" t="s">
        <v>27</v>
      </c>
      <c r="H318" s="22"/>
      <c r="I318" s="22" t="s">
        <v>57</v>
      </c>
      <c r="J318" s="22" t="s">
        <v>30</v>
      </c>
      <c r="K318" s="22" t="s">
        <v>31</v>
      </c>
      <c r="L318" s="22" t="s">
        <v>31</v>
      </c>
      <c r="M318" s="22"/>
      <c r="N318" s="51">
        <v>1078895</v>
      </c>
      <c r="O318" s="51">
        <v>1281895</v>
      </c>
      <c r="P318" s="51">
        <v>0</v>
      </c>
      <c r="Q318" s="124">
        <f t="shared" si="58"/>
        <v>68949.039999999994</v>
      </c>
      <c r="R318" s="46">
        <f t="shared" si="80"/>
        <v>359631.66666666669</v>
      </c>
      <c r="S318" s="23">
        <f t="shared" si="81"/>
        <v>427298.33333333331</v>
      </c>
      <c r="T318" s="115">
        <v>68949.039999999994</v>
      </c>
      <c r="U318" s="232"/>
      <c r="V318" s="53"/>
    </row>
    <row r="319" spans="1:22" s="24" customFormat="1" ht="24.95" customHeight="1" x14ac:dyDescent="0.25">
      <c r="A319" s="21">
        <f t="shared" si="77"/>
        <v>297</v>
      </c>
      <c r="B319" s="40">
        <v>12100124</v>
      </c>
      <c r="C319" s="22" t="s">
        <v>177</v>
      </c>
      <c r="D319" s="22" t="s">
        <v>124</v>
      </c>
      <c r="E319" s="22" t="s">
        <v>28</v>
      </c>
      <c r="F319" s="22" t="s">
        <v>28</v>
      </c>
      <c r="G319" s="22" t="s">
        <v>27</v>
      </c>
      <c r="H319" s="22"/>
      <c r="I319" s="22" t="s">
        <v>105</v>
      </c>
      <c r="J319" s="22" t="s">
        <v>30</v>
      </c>
      <c r="K319" s="22" t="s">
        <v>31</v>
      </c>
      <c r="L319" s="22" t="s">
        <v>31</v>
      </c>
      <c r="M319" s="22"/>
      <c r="N319" s="51">
        <v>18000</v>
      </c>
      <c r="O319" s="51">
        <v>18000</v>
      </c>
      <c r="P319" s="51">
        <v>0</v>
      </c>
      <c r="Q319" s="124">
        <f t="shared" si="58"/>
        <v>0</v>
      </c>
      <c r="R319" s="46">
        <f t="shared" si="78"/>
        <v>6000</v>
      </c>
      <c r="S319" s="23">
        <f t="shared" si="79"/>
        <v>6000</v>
      </c>
      <c r="T319" s="115">
        <v>0</v>
      </c>
      <c r="U319" s="232"/>
      <c r="V319" s="53"/>
    </row>
    <row r="320" spans="1:22" s="24" customFormat="1" ht="50.1" customHeight="1" x14ac:dyDescent="0.25">
      <c r="A320" s="282" t="s">
        <v>156</v>
      </c>
      <c r="B320" s="283"/>
      <c r="C320" s="283"/>
      <c r="D320" s="283"/>
      <c r="E320" s="283"/>
      <c r="F320" s="283"/>
      <c r="G320" s="283"/>
      <c r="H320" s="283"/>
      <c r="I320" s="283"/>
      <c r="J320" s="283"/>
      <c r="K320" s="283"/>
      <c r="L320" s="283"/>
      <c r="M320" s="284"/>
      <c r="N320" s="285">
        <f>SUM(N301:N319)</f>
        <v>22580481.16</v>
      </c>
      <c r="O320" s="285">
        <f>SUM(O301:S319)</f>
        <v>44499794.206666656</v>
      </c>
      <c r="P320" s="285">
        <f>SUM(P301:P319)</f>
        <v>1802155.72</v>
      </c>
      <c r="Q320" s="285">
        <f t="shared" ref="Q320:S320" si="82">SUM(Q301:Q319)</f>
        <v>4904503.22</v>
      </c>
      <c r="R320" s="285">
        <f t="shared" si="82"/>
        <v>7521327.0533333337</v>
      </c>
      <c r="S320" s="285">
        <f t="shared" si="82"/>
        <v>7561327.0533333337</v>
      </c>
      <c r="T320" s="285">
        <f>+P320+Q320</f>
        <v>6706658.9399999995</v>
      </c>
      <c r="U320" s="233"/>
      <c r="V320" s="25"/>
    </row>
    <row r="321" spans="1:22" s="24" customFormat="1" ht="24.95" customHeight="1" x14ac:dyDescent="0.25">
      <c r="A321" s="21">
        <f>+A319+1</f>
        <v>298</v>
      </c>
      <c r="B321" s="40">
        <v>12100108</v>
      </c>
      <c r="C321" s="22" t="s">
        <v>123</v>
      </c>
      <c r="D321" s="22" t="s">
        <v>124</v>
      </c>
      <c r="E321" s="22" t="s">
        <v>28</v>
      </c>
      <c r="F321" s="22" t="s">
        <v>28</v>
      </c>
      <c r="G321" s="22" t="s">
        <v>27</v>
      </c>
      <c r="H321" s="22"/>
      <c r="I321" s="22" t="s">
        <v>68</v>
      </c>
      <c r="J321" s="22" t="s">
        <v>30</v>
      </c>
      <c r="K321" s="22" t="s">
        <v>31</v>
      </c>
      <c r="L321" s="22" t="s">
        <v>31</v>
      </c>
      <c r="M321" s="22"/>
      <c r="N321" s="51">
        <v>578068.59</v>
      </c>
      <c r="O321" s="51">
        <v>506068.59</v>
      </c>
      <c r="P321" s="51">
        <v>0</v>
      </c>
      <c r="Q321" s="124">
        <f t="shared" si="58"/>
        <v>0</v>
      </c>
      <c r="R321" s="46">
        <f t="shared" ref="R321:R354" si="83">+N321/3</f>
        <v>192689.53</v>
      </c>
      <c r="S321" s="23">
        <f t="shared" ref="S321:S354" si="84">+(O321/3)</f>
        <v>168689.53</v>
      </c>
      <c r="T321" s="115">
        <v>0</v>
      </c>
      <c r="U321" s="228" t="s">
        <v>200</v>
      </c>
      <c r="V321" s="53"/>
    </row>
    <row r="322" spans="1:22" s="24" customFormat="1" ht="24.95" customHeight="1" x14ac:dyDescent="0.25">
      <c r="A322" s="21">
        <f t="shared" ref="A322:A354" si="85">+A321+1</f>
        <v>299</v>
      </c>
      <c r="B322" s="40">
        <v>12100108</v>
      </c>
      <c r="C322" s="22" t="s">
        <v>123</v>
      </c>
      <c r="D322" s="22" t="s">
        <v>124</v>
      </c>
      <c r="E322" s="22" t="s">
        <v>28</v>
      </c>
      <c r="F322" s="22" t="s">
        <v>28</v>
      </c>
      <c r="G322" s="22" t="s">
        <v>27</v>
      </c>
      <c r="H322" s="22"/>
      <c r="I322" s="22" t="s">
        <v>61</v>
      </c>
      <c r="J322" s="22" t="s">
        <v>30</v>
      </c>
      <c r="K322" s="22" t="s">
        <v>31</v>
      </c>
      <c r="L322" s="22" t="s">
        <v>31</v>
      </c>
      <c r="M322" s="22"/>
      <c r="N322" s="51">
        <v>1383700</v>
      </c>
      <c r="O322" s="51">
        <v>1383700</v>
      </c>
      <c r="P322" s="51">
        <v>384789.99</v>
      </c>
      <c r="Q322" s="124">
        <f t="shared" si="58"/>
        <v>637650.02</v>
      </c>
      <c r="R322" s="46">
        <f t="shared" si="83"/>
        <v>461233.33333333331</v>
      </c>
      <c r="S322" s="23">
        <f t="shared" si="84"/>
        <v>461233.33333333331</v>
      </c>
      <c r="T322" s="115">
        <v>1022440.01</v>
      </c>
      <c r="U322" s="229"/>
      <c r="V322" s="53"/>
    </row>
    <row r="323" spans="1:22" s="24" customFormat="1" ht="24.95" customHeight="1" x14ac:dyDescent="0.25">
      <c r="A323" s="21">
        <f t="shared" si="85"/>
        <v>300</v>
      </c>
      <c r="B323" s="40">
        <v>12100108</v>
      </c>
      <c r="C323" s="22" t="s">
        <v>123</v>
      </c>
      <c r="D323" s="22" t="s">
        <v>124</v>
      </c>
      <c r="E323" s="22" t="s">
        <v>28</v>
      </c>
      <c r="F323" s="22" t="s">
        <v>28</v>
      </c>
      <c r="G323" s="22" t="s">
        <v>27</v>
      </c>
      <c r="H323" s="22"/>
      <c r="I323" s="22" t="s">
        <v>96</v>
      </c>
      <c r="J323" s="22" t="s">
        <v>30</v>
      </c>
      <c r="K323" s="22" t="s">
        <v>31</v>
      </c>
      <c r="L323" s="22" t="s">
        <v>31</v>
      </c>
      <c r="M323" s="22"/>
      <c r="N323" s="51">
        <v>500000</v>
      </c>
      <c r="O323" s="51">
        <v>500000</v>
      </c>
      <c r="P323" s="51">
        <v>0</v>
      </c>
      <c r="Q323" s="124">
        <f t="shared" si="58"/>
        <v>0</v>
      </c>
      <c r="R323" s="46">
        <f t="shared" si="83"/>
        <v>166666.66666666666</v>
      </c>
      <c r="S323" s="23">
        <f t="shared" si="84"/>
        <v>166666.66666666666</v>
      </c>
      <c r="T323" s="115">
        <v>0</v>
      </c>
      <c r="U323" s="229"/>
      <c r="V323" s="53"/>
    </row>
    <row r="324" spans="1:22" s="24" customFormat="1" ht="24.95" customHeight="1" x14ac:dyDescent="0.25">
      <c r="A324" s="21">
        <f t="shared" si="85"/>
        <v>301</v>
      </c>
      <c r="B324" s="40">
        <v>12100108</v>
      </c>
      <c r="C324" s="22" t="s">
        <v>123</v>
      </c>
      <c r="D324" s="22" t="s">
        <v>124</v>
      </c>
      <c r="E324" s="22" t="s">
        <v>28</v>
      </c>
      <c r="F324" s="22" t="s">
        <v>28</v>
      </c>
      <c r="G324" s="22" t="s">
        <v>27</v>
      </c>
      <c r="H324" s="22"/>
      <c r="I324" s="22" t="s">
        <v>72</v>
      </c>
      <c r="J324" s="22" t="s">
        <v>30</v>
      </c>
      <c r="K324" s="22" t="s">
        <v>31</v>
      </c>
      <c r="L324" s="22" t="s">
        <v>31</v>
      </c>
      <c r="M324" s="22"/>
      <c r="N324" s="51">
        <v>73000</v>
      </c>
      <c r="O324" s="51">
        <v>73000</v>
      </c>
      <c r="P324" s="51">
        <v>0</v>
      </c>
      <c r="Q324" s="124">
        <f t="shared" si="58"/>
        <v>17300</v>
      </c>
      <c r="R324" s="46">
        <f t="shared" si="83"/>
        <v>24333.333333333332</v>
      </c>
      <c r="S324" s="23">
        <f t="shared" si="84"/>
        <v>24333.333333333332</v>
      </c>
      <c r="T324" s="115">
        <v>17300</v>
      </c>
      <c r="U324" s="229"/>
      <c r="V324" s="53"/>
    </row>
    <row r="325" spans="1:22" s="24" customFormat="1" ht="24.95" customHeight="1" x14ac:dyDescent="0.25">
      <c r="A325" s="21">
        <f t="shared" si="85"/>
        <v>302</v>
      </c>
      <c r="B325" s="40">
        <v>12100108</v>
      </c>
      <c r="C325" s="22" t="s">
        <v>123</v>
      </c>
      <c r="D325" s="22" t="s">
        <v>124</v>
      </c>
      <c r="E325" s="22" t="s">
        <v>28</v>
      </c>
      <c r="F325" s="22" t="s">
        <v>28</v>
      </c>
      <c r="G325" s="22" t="s">
        <v>27</v>
      </c>
      <c r="H325" s="22"/>
      <c r="I325" s="22" t="s">
        <v>69</v>
      </c>
      <c r="J325" s="22" t="s">
        <v>30</v>
      </c>
      <c r="K325" s="22" t="s">
        <v>31</v>
      </c>
      <c r="L325" s="22" t="s">
        <v>31</v>
      </c>
      <c r="M325" s="22"/>
      <c r="N325" s="51">
        <v>6000</v>
      </c>
      <c r="O325" s="51">
        <v>6000</v>
      </c>
      <c r="P325" s="51">
        <v>0</v>
      </c>
      <c r="Q325" s="124">
        <f t="shared" si="58"/>
        <v>0</v>
      </c>
      <c r="R325" s="46">
        <f t="shared" si="83"/>
        <v>2000</v>
      </c>
      <c r="S325" s="23">
        <f t="shared" si="84"/>
        <v>2000</v>
      </c>
      <c r="T325" s="115">
        <v>0</v>
      </c>
      <c r="U325" s="229"/>
      <c r="V325" s="53"/>
    </row>
    <row r="326" spans="1:22" s="24" customFormat="1" ht="24.95" customHeight="1" x14ac:dyDescent="0.25">
      <c r="A326" s="21">
        <f t="shared" si="85"/>
        <v>303</v>
      </c>
      <c r="B326" s="40">
        <v>12100108</v>
      </c>
      <c r="C326" s="22" t="s">
        <v>123</v>
      </c>
      <c r="D326" s="22" t="s">
        <v>124</v>
      </c>
      <c r="E326" s="22" t="s">
        <v>28</v>
      </c>
      <c r="F326" s="22" t="s">
        <v>28</v>
      </c>
      <c r="G326" s="22" t="s">
        <v>27</v>
      </c>
      <c r="H326" s="22"/>
      <c r="I326" s="22" t="s">
        <v>62</v>
      </c>
      <c r="J326" s="22" t="s">
        <v>30</v>
      </c>
      <c r="K326" s="22" t="s">
        <v>31</v>
      </c>
      <c r="L326" s="22" t="s">
        <v>31</v>
      </c>
      <c r="M326" s="22"/>
      <c r="N326" s="51">
        <v>5417700</v>
      </c>
      <c r="O326" s="51">
        <v>5417700</v>
      </c>
      <c r="P326" s="51">
        <v>1353896.98</v>
      </c>
      <c r="Q326" s="124">
        <f t="shared" si="58"/>
        <v>2343283.3199999998</v>
      </c>
      <c r="R326" s="46">
        <f t="shared" si="83"/>
        <v>1805900</v>
      </c>
      <c r="S326" s="23">
        <f t="shared" si="84"/>
        <v>1805900</v>
      </c>
      <c r="T326" s="115">
        <v>3697180.3</v>
      </c>
      <c r="U326" s="229"/>
      <c r="V326" s="53"/>
    </row>
    <row r="327" spans="1:22" s="24" customFormat="1" ht="24.95" customHeight="1" x14ac:dyDescent="0.25">
      <c r="A327" s="21">
        <f t="shared" si="85"/>
        <v>304</v>
      </c>
      <c r="B327" s="40">
        <v>12100108</v>
      </c>
      <c r="C327" s="22" t="s">
        <v>123</v>
      </c>
      <c r="D327" s="22" t="s">
        <v>124</v>
      </c>
      <c r="E327" s="22" t="s">
        <v>28</v>
      </c>
      <c r="F327" s="22" t="s">
        <v>28</v>
      </c>
      <c r="G327" s="22" t="s">
        <v>27</v>
      </c>
      <c r="H327" s="22"/>
      <c r="I327" s="22" t="s">
        <v>73</v>
      </c>
      <c r="J327" s="22" t="s">
        <v>30</v>
      </c>
      <c r="K327" s="22" t="s">
        <v>31</v>
      </c>
      <c r="L327" s="22" t="s">
        <v>31</v>
      </c>
      <c r="M327" s="22"/>
      <c r="N327" s="51">
        <v>541770</v>
      </c>
      <c r="O327" s="51">
        <v>541770</v>
      </c>
      <c r="P327" s="51">
        <v>0</v>
      </c>
      <c r="Q327" s="124">
        <f t="shared" si="58"/>
        <v>0</v>
      </c>
      <c r="R327" s="46">
        <f t="shared" si="83"/>
        <v>180590</v>
      </c>
      <c r="S327" s="23">
        <f t="shared" si="84"/>
        <v>180590</v>
      </c>
      <c r="T327" s="115">
        <v>0</v>
      </c>
      <c r="U327" s="229"/>
      <c r="V327" s="53"/>
    </row>
    <row r="328" spans="1:22" s="24" customFormat="1" ht="24.95" customHeight="1" x14ac:dyDescent="0.25">
      <c r="A328" s="21">
        <f t="shared" si="85"/>
        <v>305</v>
      </c>
      <c r="B328" s="40">
        <v>12100108</v>
      </c>
      <c r="C328" s="22" t="s">
        <v>123</v>
      </c>
      <c r="D328" s="22" t="s">
        <v>124</v>
      </c>
      <c r="E328" s="22" t="s">
        <v>28</v>
      </c>
      <c r="F328" s="22" t="s">
        <v>28</v>
      </c>
      <c r="G328" s="22" t="s">
        <v>27</v>
      </c>
      <c r="H328" s="22"/>
      <c r="I328" s="22" t="s">
        <v>67</v>
      </c>
      <c r="J328" s="22" t="s">
        <v>30</v>
      </c>
      <c r="K328" s="22" t="s">
        <v>31</v>
      </c>
      <c r="L328" s="22" t="s">
        <v>31</v>
      </c>
      <c r="M328" s="22"/>
      <c r="N328" s="51">
        <v>47500</v>
      </c>
      <c r="O328" s="51">
        <v>47500</v>
      </c>
      <c r="P328" s="51">
        <v>0</v>
      </c>
      <c r="Q328" s="124">
        <f t="shared" si="58"/>
        <v>0</v>
      </c>
      <c r="R328" s="46">
        <f t="shared" si="83"/>
        <v>15833.333333333334</v>
      </c>
      <c r="S328" s="23">
        <f t="shared" si="84"/>
        <v>15833.333333333334</v>
      </c>
      <c r="T328" s="115">
        <v>0</v>
      </c>
      <c r="U328" s="229"/>
      <c r="V328" s="53"/>
    </row>
    <row r="329" spans="1:22" s="24" customFormat="1" ht="24.95" customHeight="1" x14ac:dyDescent="0.25">
      <c r="A329" s="21">
        <f t="shared" si="85"/>
        <v>306</v>
      </c>
      <c r="B329" s="40">
        <v>12100108</v>
      </c>
      <c r="C329" s="22" t="s">
        <v>123</v>
      </c>
      <c r="D329" s="22" t="s">
        <v>124</v>
      </c>
      <c r="E329" s="22" t="s">
        <v>28</v>
      </c>
      <c r="F329" s="22" t="s">
        <v>28</v>
      </c>
      <c r="G329" s="22" t="s">
        <v>27</v>
      </c>
      <c r="H329" s="22"/>
      <c r="I329" s="22" t="s">
        <v>56</v>
      </c>
      <c r="J329" s="22" t="s">
        <v>30</v>
      </c>
      <c r="K329" s="22" t="s">
        <v>31</v>
      </c>
      <c r="L329" s="22" t="s">
        <v>31</v>
      </c>
      <c r="M329" s="22"/>
      <c r="N329" s="51">
        <v>144200</v>
      </c>
      <c r="O329" s="51">
        <v>144200</v>
      </c>
      <c r="P329" s="51">
        <v>0</v>
      </c>
      <c r="Q329" s="124">
        <f t="shared" si="58"/>
        <v>0</v>
      </c>
      <c r="R329" s="46">
        <f t="shared" si="83"/>
        <v>48066.666666666664</v>
      </c>
      <c r="S329" s="23">
        <f t="shared" si="84"/>
        <v>48066.666666666664</v>
      </c>
      <c r="T329" s="115">
        <v>0</v>
      </c>
      <c r="U329" s="229"/>
      <c r="V329" s="53"/>
    </row>
    <row r="330" spans="1:22" s="24" customFormat="1" ht="24.95" customHeight="1" x14ac:dyDescent="0.25">
      <c r="A330" s="21">
        <f t="shared" si="85"/>
        <v>307</v>
      </c>
      <c r="B330" s="40">
        <v>12100108</v>
      </c>
      <c r="C330" s="22" t="s">
        <v>123</v>
      </c>
      <c r="D330" s="22" t="s">
        <v>124</v>
      </c>
      <c r="E330" s="22" t="s">
        <v>28</v>
      </c>
      <c r="F330" s="22" t="s">
        <v>28</v>
      </c>
      <c r="G330" s="22" t="s">
        <v>27</v>
      </c>
      <c r="H330" s="22"/>
      <c r="I330" s="22" t="s">
        <v>110</v>
      </c>
      <c r="J330" s="22" t="s">
        <v>30</v>
      </c>
      <c r="K330" s="22" t="s">
        <v>31</v>
      </c>
      <c r="L330" s="22" t="s">
        <v>31</v>
      </c>
      <c r="M330" s="22"/>
      <c r="N330" s="51">
        <v>100000</v>
      </c>
      <c r="O330" s="51">
        <v>100000</v>
      </c>
      <c r="P330" s="51">
        <v>7647.73</v>
      </c>
      <c r="Q330" s="124">
        <f t="shared" si="58"/>
        <v>0</v>
      </c>
      <c r="R330" s="46">
        <f t="shared" si="83"/>
        <v>33333.333333333336</v>
      </c>
      <c r="S330" s="23">
        <f t="shared" si="84"/>
        <v>33333.333333333336</v>
      </c>
      <c r="T330" s="115">
        <v>7647.73</v>
      </c>
      <c r="U330" s="229"/>
      <c r="V330" s="53"/>
    </row>
    <row r="331" spans="1:22" s="24" customFormat="1" ht="24.95" customHeight="1" x14ac:dyDescent="0.25">
      <c r="A331" s="21">
        <f t="shared" si="85"/>
        <v>308</v>
      </c>
      <c r="B331" s="40">
        <v>12100108</v>
      </c>
      <c r="C331" s="22" t="s">
        <v>123</v>
      </c>
      <c r="D331" s="22" t="s">
        <v>124</v>
      </c>
      <c r="E331" s="22" t="s">
        <v>28</v>
      </c>
      <c r="F331" s="22" t="s">
        <v>28</v>
      </c>
      <c r="G331" s="22" t="s">
        <v>27</v>
      </c>
      <c r="H331" s="22"/>
      <c r="I331" s="22" t="s">
        <v>89</v>
      </c>
      <c r="J331" s="22" t="s">
        <v>30</v>
      </c>
      <c r="K331" s="22" t="s">
        <v>31</v>
      </c>
      <c r="L331" s="22" t="s">
        <v>31</v>
      </c>
      <c r="M331" s="22"/>
      <c r="N331" s="51">
        <v>21000</v>
      </c>
      <c r="O331" s="51">
        <v>21000</v>
      </c>
      <c r="P331" s="51">
        <v>0</v>
      </c>
      <c r="Q331" s="124">
        <f t="shared" si="58"/>
        <v>1200</v>
      </c>
      <c r="R331" s="46">
        <f t="shared" si="83"/>
        <v>7000</v>
      </c>
      <c r="S331" s="23">
        <f t="shared" si="84"/>
        <v>7000</v>
      </c>
      <c r="T331" s="115">
        <v>1200</v>
      </c>
      <c r="U331" s="229"/>
      <c r="V331" s="53"/>
    </row>
    <row r="332" spans="1:22" s="24" customFormat="1" ht="24.95" customHeight="1" x14ac:dyDescent="0.25">
      <c r="A332" s="21">
        <f t="shared" si="85"/>
        <v>309</v>
      </c>
      <c r="B332" s="40">
        <v>12100108</v>
      </c>
      <c r="C332" s="22" t="s">
        <v>123</v>
      </c>
      <c r="D332" s="22" t="s">
        <v>124</v>
      </c>
      <c r="E332" s="22" t="s">
        <v>28</v>
      </c>
      <c r="F332" s="22" t="s">
        <v>28</v>
      </c>
      <c r="G332" s="22" t="s">
        <v>27</v>
      </c>
      <c r="H332" s="22"/>
      <c r="I332" s="22" t="s">
        <v>63</v>
      </c>
      <c r="J332" s="22" t="s">
        <v>30</v>
      </c>
      <c r="K332" s="22" t="s">
        <v>31</v>
      </c>
      <c r="L332" s="22" t="s">
        <v>31</v>
      </c>
      <c r="M332" s="22"/>
      <c r="N332" s="51">
        <v>25000</v>
      </c>
      <c r="O332" s="51">
        <v>25000</v>
      </c>
      <c r="P332" s="51">
        <v>0</v>
      </c>
      <c r="Q332" s="124">
        <f t="shared" si="58"/>
        <v>0</v>
      </c>
      <c r="R332" s="46">
        <f t="shared" si="83"/>
        <v>8333.3333333333339</v>
      </c>
      <c r="S332" s="23">
        <f t="shared" si="84"/>
        <v>8333.3333333333339</v>
      </c>
      <c r="T332" s="115">
        <v>0</v>
      </c>
      <c r="U332" s="229"/>
      <c r="V332" s="53"/>
    </row>
    <row r="333" spans="1:22" s="24" customFormat="1" ht="24.95" customHeight="1" x14ac:dyDescent="0.25">
      <c r="A333" s="21">
        <f t="shared" si="85"/>
        <v>310</v>
      </c>
      <c r="B333" s="40">
        <v>12100108</v>
      </c>
      <c r="C333" s="22" t="s">
        <v>123</v>
      </c>
      <c r="D333" s="22" t="s">
        <v>124</v>
      </c>
      <c r="E333" s="22" t="s">
        <v>28</v>
      </c>
      <c r="F333" s="22" t="s">
        <v>28</v>
      </c>
      <c r="G333" s="22" t="s">
        <v>27</v>
      </c>
      <c r="H333" s="22"/>
      <c r="I333" s="22" t="s">
        <v>95</v>
      </c>
      <c r="J333" s="22" t="s">
        <v>30</v>
      </c>
      <c r="K333" s="22" t="s">
        <v>31</v>
      </c>
      <c r="L333" s="22" t="s">
        <v>31</v>
      </c>
      <c r="M333" s="22"/>
      <c r="N333" s="51">
        <v>200000</v>
      </c>
      <c r="O333" s="51">
        <v>200000</v>
      </c>
      <c r="P333" s="51">
        <v>0</v>
      </c>
      <c r="Q333" s="124">
        <f t="shared" ref="Q333:Q396" si="86">+T333-P333</f>
        <v>22600</v>
      </c>
      <c r="R333" s="46">
        <f t="shared" si="83"/>
        <v>66666.666666666672</v>
      </c>
      <c r="S333" s="23">
        <f t="shared" si="84"/>
        <v>66666.666666666672</v>
      </c>
      <c r="T333" s="115">
        <v>22600</v>
      </c>
      <c r="U333" s="229"/>
      <c r="V333" s="53"/>
    </row>
    <row r="334" spans="1:22" s="24" customFormat="1" ht="24.95" customHeight="1" x14ac:dyDescent="0.25">
      <c r="A334" s="21">
        <f t="shared" si="85"/>
        <v>311</v>
      </c>
      <c r="B334" s="40">
        <v>12100108</v>
      </c>
      <c r="C334" s="22" t="s">
        <v>123</v>
      </c>
      <c r="D334" s="22" t="s">
        <v>124</v>
      </c>
      <c r="E334" s="22" t="s">
        <v>28</v>
      </c>
      <c r="F334" s="22" t="s">
        <v>28</v>
      </c>
      <c r="G334" s="22" t="s">
        <v>27</v>
      </c>
      <c r="H334" s="22"/>
      <c r="I334" s="22" t="s">
        <v>166</v>
      </c>
      <c r="J334" s="22" t="s">
        <v>30</v>
      </c>
      <c r="K334" s="22" t="s">
        <v>31</v>
      </c>
      <c r="L334" s="22" t="s">
        <v>31</v>
      </c>
      <c r="M334" s="22"/>
      <c r="N334" s="51">
        <v>150000</v>
      </c>
      <c r="O334" s="51">
        <v>150000</v>
      </c>
      <c r="P334" s="51">
        <v>0</v>
      </c>
      <c r="Q334" s="124">
        <f t="shared" si="86"/>
        <v>0</v>
      </c>
      <c r="R334" s="46">
        <f t="shared" si="83"/>
        <v>50000</v>
      </c>
      <c r="S334" s="23">
        <f t="shared" si="84"/>
        <v>50000</v>
      </c>
      <c r="T334" s="115">
        <v>0</v>
      </c>
      <c r="U334" s="229"/>
      <c r="V334" s="53"/>
    </row>
    <row r="335" spans="1:22" s="24" customFormat="1" ht="24.95" customHeight="1" x14ac:dyDescent="0.25">
      <c r="A335" s="21">
        <f t="shared" si="85"/>
        <v>312</v>
      </c>
      <c r="B335" s="40">
        <v>12100108</v>
      </c>
      <c r="C335" s="22" t="s">
        <v>123</v>
      </c>
      <c r="D335" s="22" t="s">
        <v>124</v>
      </c>
      <c r="E335" s="22" t="s">
        <v>28</v>
      </c>
      <c r="F335" s="22" t="s">
        <v>28</v>
      </c>
      <c r="G335" s="22" t="s">
        <v>27</v>
      </c>
      <c r="H335" s="22"/>
      <c r="I335" s="22" t="s">
        <v>74</v>
      </c>
      <c r="J335" s="22" t="s">
        <v>30</v>
      </c>
      <c r="K335" s="22" t="s">
        <v>31</v>
      </c>
      <c r="L335" s="22" t="s">
        <v>31</v>
      </c>
      <c r="M335" s="22"/>
      <c r="N335" s="51">
        <v>451475</v>
      </c>
      <c r="O335" s="51">
        <v>451475</v>
      </c>
      <c r="P335" s="51">
        <v>27328.71</v>
      </c>
      <c r="Q335" s="124">
        <f t="shared" si="86"/>
        <v>0</v>
      </c>
      <c r="R335" s="46">
        <f t="shared" si="83"/>
        <v>150491.66666666666</v>
      </c>
      <c r="S335" s="23">
        <f t="shared" si="84"/>
        <v>150491.66666666666</v>
      </c>
      <c r="T335" s="115">
        <v>27328.71</v>
      </c>
      <c r="U335" s="229"/>
      <c r="V335" s="53"/>
    </row>
    <row r="336" spans="1:22" s="24" customFormat="1" ht="24.95" customHeight="1" x14ac:dyDescent="0.25">
      <c r="A336" s="21">
        <f t="shared" si="85"/>
        <v>313</v>
      </c>
      <c r="B336" s="40">
        <v>12100108</v>
      </c>
      <c r="C336" s="22" t="s">
        <v>123</v>
      </c>
      <c r="D336" s="22" t="s">
        <v>124</v>
      </c>
      <c r="E336" s="22" t="s">
        <v>28</v>
      </c>
      <c r="F336" s="22" t="s">
        <v>28</v>
      </c>
      <c r="G336" s="22" t="s">
        <v>27</v>
      </c>
      <c r="H336" s="22"/>
      <c r="I336" s="22" t="s">
        <v>101</v>
      </c>
      <c r="J336" s="22" t="s">
        <v>30</v>
      </c>
      <c r="K336" s="22" t="s">
        <v>31</v>
      </c>
      <c r="L336" s="22" t="s">
        <v>31</v>
      </c>
      <c r="M336" s="22"/>
      <c r="N336" s="51">
        <v>4500</v>
      </c>
      <c r="O336" s="51">
        <v>4500</v>
      </c>
      <c r="P336" s="51">
        <v>0</v>
      </c>
      <c r="Q336" s="124">
        <f t="shared" si="86"/>
        <v>495</v>
      </c>
      <c r="R336" s="46">
        <f t="shared" si="83"/>
        <v>1500</v>
      </c>
      <c r="S336" s="23">
        <f t="shared" si="84"/>
        <v>1500</v>
      </c>
      <c r="T336" s="115">
        <v>495</v>
      </c>
      <c r="U336" s="229"/>
      <c r="V336" s="53"/>
    </row>
    <row r="337" spans="1:22" s="24" customFormat="1" ht="24.95" customHeight="1" x14ac:dyDescent="0.25">
      <c r="A337" s="21">
        <f t="shared" si="85"/>
        <v>314</v>
      </c>
      <c r="B337" s="40">
        <v>12100108</v>
      </c>
      <c r="C337" s="22" t="s">
        <v>123</v>
      </c>
      <c r="D337" s="22" t="s">
        <v>124</v>
      </c>
      <c r="E337" s="22" t="s">
        <v>28</v>
      </c>
      <c r="F337" s="22" t="s">
        <v>28</v>
      </c>
      <c r="G337" s="22" t="s">
        <v>27</v>
      </c>
      <c r="H337" s="22"/>
      <c r="I337" s="22" t="s">
        <v>57</v>
      </c>
      <c r="J337" s="22" t="s">
        <v>30</v>
      </c>
      <c r="K337" s="22" t="s">
        <v>31</v>
      </c>
      <c r="L337" s="22" t="s">
        <v>31</v>
      </c>
      <c r="M337" s="22"/>
      <c r="N337" s="51">
        <v>451475</v>
      </c>
      <c r="O337" s="51">
        <v>523475</v>
      </c>
      <c r="P337" s="51">
        <v>0</v>
      </c>
      <c r="Q337" s="124">
        <f t="shared" si="86"/>
        <v>54851.51</v>
      </c>
      <c r="R337" s="46">
        <f t="shared" si="83"/>
        <v>150491.66666666666</v>
      </c>
      <c r="S337" s="23">
        <f t="shared" si="84"/>
        <v>174491.66666666666</v>
      </c>
      <c r="T337" s="115">
        <v>54851.51</v>
      </c>
      <c r="U337" s="229"/>
      <c r="V337" s="53"/>
    </row>
    <row r="338" spans="1:22" s="24" customFormat="1" ht="24.95" customHeight="1" x14ac:dyDescent="0.25">
      <c r="A338" s="21">
        <f t="shared" si="85"/>
        <v>315</v>
      </c>
      <c r="B338" s="40">
        <v>12100108</v>
      </c>
      <c r="C338" s="22" t="s">
        <v>123</v>
      </c>
      <c r="D338" s="22" t="s">
        <v>124</v>
      </c>
      <c r="E338" s="22" t="s">
        <v>28</v>
      </c>
      <c r="F338" s="22" t="s">
        <v>28</v>
      </c>
      <c r="G338" s="22" t="s">
        <v>27</v>
      </c>
      <c r="H338" s="22"/>
      <c r="I338" s="22" t="s">
        <v>117</v>
      </c>
      <c r="J338" s="22" t="s">
        <v>30</v>
      </c>
      <c r="K338" s="22" t="s">
        <v>31</v>
      </c>
      <c r="L338" s="22" t="s">
        <v>31</v>
      </c>
      <c r="M338" s="22"/>
      <c r="N338" s="51">
        <v>200000</v>
      </c>
      <c r="O338" s="51">
        <v>200000</v>
      </c>
      <c r="P338" s="51">
        <v>0</v>
      </c>
      <c r="Q338" s="124">
        <f t="shared" si="86"/>
        <v>0</v>
      </c>
      <c r="R338" s="46">
        <f t="shared" si="83"/>
        <v>66666.666666666672</v>
      </c>
      <c r="S338" s="23">
        <f t="shared" si="84"/>
        <v>66666.666666666672</v>
      </c>
      <c r="T338" s="115">
        <v>0</v>
      </c>
      <c r="U338" s="229"/>
      <c r="V338" s="53"/>
    </row>
    <row r="339" spans="1:22" s="24" customFormat="1" ht="24.95" customHeight="1" x14ac:dyDescent="0.25">
      <c r="A339" s="21">
        <f t="shared" si="85"/>
        <v>316</v>
      </c>
      <c r="B339" s="40">
        <v>12100108</v>
      </c>
      <c r="C339" s="22" t="s">
        <v>123</v>
      </c>
      <c r="D339" s="22" t="s">
        <v>124</v>
      </c>
      <c r="E339" s="22" t="s">
        <v>28</v>
      </c>
      <c r="F339" s="22" t="s">
        <v>28</v>
      </c>
      <c r="G339" s="22" t="s">
        <v>27</v>
      </c>
      <c r="H339" s="22"/>
      <c r="I339" s="22" t="s">
        <v>94</v>
      </c>
      <c r="J339" s="22" t="s">
        <v>30</v>
      </c>
      <c r="K339" s="22" t="s">
        <v>31</v>
      </c>
      <c r="L339" s="22" t="s">
        <v>31</v>
      </c>
      <c r="M339" s="22"/>
      <c r="N339" s="51">
        <v>1000000</v>
      </c>
      <c r="O339" s="51">
        <v>1200000</v>
      </c>
      <c r="P339" s="51">
        <v>0</v>
      </c>
      <c r="Q339" s="124">
        <f t="shared" si="86"/>
        <v>0</v>
      </c>
      <c r="R339" s="46">
        <f t="shared" si="83"/>
        <v>333333.33333333331</v>
      </c>
      <c r="S339" s="23">
        <f t="shared" si="84"/>
        <v>400000</v>
      </c>
      <c r="T339" s="115">
        <v>0</v>
      </c>
      <c r="U339" s="229"/>
      <c r="V339" s="53"/>
    </row>
    <row r="340" spans="1:22" s="24" customFormat="1" ht="24.95" customHeight="1" x14ac:dyDescent="0.25">
      <c r="A340" s="21">
        <f t="shared" si="85"/>
        <v>317</v>
      </c>
      <c r="B340" s="40">
        <v>12100108</v>
      </c>
      <c r="C340" s="22" t="s">
        <v>123</v>
      </c>
      <c r="D340" s="22" t="s">
        <v>124</v>
      </c>
      <c r="E340" s="22" t="s">
        <v>28</v>
      </c>
      <c r="F340" s="22" t="s">
        <v>28</v>
      </c>
      <c r="G340" s="22" t="s">
        <v>27</v>
      </c>
      <c r="H340" s="22"/>
      <c r="I340" s="22" t="s">
        <v>118</v>
      </c>
      <c r="J340" s="22" t="s">
        <v>30</v>
      </c>
      <c r="K340" s="22" t="s">
        <v>31</v>
      </c>
      <c r="L340" s="22" t="s">
        <v>31</v>
      </c>
      <c r="M340" s="22"/>
      <c r="N340" s="51">
        <v>100000</v>
      </c>
      <c r="O340" s="51">
        <v>100000</v>
      </c>
      <c r="P340" s="51">
        <v>19500</v>
      </c>
      <c r="Q340" s="124">
        <f t="shared" si="86"/>
        <v>990</v>
      </c>
      <c r="R340" s="46">
        <f t="shared" si="83"/>
        <v>33333.333333333336</v>
      </c>
      <c r="S340" s="23">
        <f t="shared" si="84"/>
        <v>33333.333333333336</v>
      </c>
      <c r="T340" s="115">
        <v>20490</v>
      </c>
      <c r="U340" s="229"/>
      <c r="V340" s="53"/>
    </row>
    <row r="341" spans="1:22" s="24" customFormat="1" ht="24.95" customHeight="1" x14ac:dyDescent="0.25">
      <c r="A341" s="21">
        <f t="shared" si="85"/>
        <v>318</v>
      </c>
      <c r="B341" s="40">
        <v>12100108</v>
      </c>
      <c r="C341" s="22" t="s">
        <v>123</v>
      </c>
      <c r="D341" s="22" t="s">
        <v>124</v>
      </c>
      <c r="E341" s="22" t="s">
        <v>28</v>
      </c>
      <c r="F341" s="22" t="s">
        <v>28</v>
      </c>
      <c r="G341" s="22" t="s">
        <v>27</v>
      </c>
      <c r="H341" s="22"/>
      <c r="I341" s="22" t="s">
        <v>71</v>
      </c>
      <c r="J341" s="22" t="s">
        <v>30</v>
      </c>
      <c r="K341" s="22" t="s">
        <v>31</v>
      </c>
      <c r="L341" s="22" t="s">
        <v>31</v>
      </c>
      <c r="M341" s="22"/>
      <c r="N341" s="51">
        <v>290400</v>
      </c>
      <c r="O341" s="51">
        <v>290400</v>
      </c>
      <c r="P341" s="51">
        <v>74400</v>
      </c>
      <c r="Q341" s="124">
        <f t="shared" si="86"/>
        <v>115343.34</v>
      </c>
      <c r="R341" s="46">
        <f t="shared" si="83"/>
        <v>96800</v>
      </c>
      <c r="S341" s="23">
        <f t="shared" si="84"/>
        <v>96800</v>
      </c>
      <c r="T341" s="115">
        <v>189743.34</v>
      </c>
      <c r="U341" s="229"/>
      <c r="V341" s="53"/>
    </row>
    <row r="342" spans="1:22" s="24" customFormat="1" ht="24.95" customHeight="1" x14ac:dyDescent="0.25">
      <c r="A342" s="21">
        <f t="shared" si="85"/>
        <v>319</v>
      </c>
      <c r="B342" s="40">
        <v>12100108</v>
      </c>
      <c r="C342" s="22" t="s">
        <v>123</v>
      </c>
      <c r="D342" s="22" t="s">
        <v>124</v>
      </c>
      <c r="E342" s="22" t="s">
        <v>28</v>
      </c>
      <c r="F342" s="22" t="s">
        <v>28</v>
      </c>
      <c r="G342" s="22" t="s">
        <v>27</v>
      </c>
      <c r="H342" s="22"/>
      <c r="I342" s="22" t="s">
        <v>60</v>
      </c>
      <c r="J342" s="22" t="s">
        <v>30</v>
      </c>
      <c r="K342" s="22" t="s">
        <v>31</v>
      </c>
      <c r="L342" s="22" t="s">
        <v>31</v>
      </c>
      <c r="M342" s="22"/>
      <c r="N342" s="51">
        <v>220000</v>
      </c>
      <c r="O342" s="51">
        <v>220000</v>
      </c>
      <c r="P342" s="51">
        <v>0</v>
      </c>
      <c r="Q342" s="124">
        <f t="shared" si="86"/>
        <v>0</v>
      </c>
      <c r="R342" s="46">
        <f t="shared" si="83"/>
        <v>73333.333333333328</v>
      </c>
      <c r="S342" s="23">
        <f t="shared" si="84"/>
        <v>73333.333333333328</v>
      </c>
      <c r="T342" s="115">
        <v>0</v>
      </c>
      <c r="U342" s="229"/>
      <c r="V342" s="53"/>
    </row>
    <row r="343" spans="1:22" s="24" customFormat="1" ht="24.95" customHeight="1" x14ac:dyDescent="0.25">
      <c r="A343" s="21">
        <f t="shared" si="85"/>
        <v>320</v>
      </c>
      <c r="B343" s="40">
        <v>12100108</v>
      </c>
      <c r="C343" s="22" t="s">
        <v>123</v>
      </c>
      <c r="D343" s="22" t="s">
        <v>124</v>
      </c>
      <c r="E343" s="22" t="s">
        <v>28</v>
      </c>
      <c r="F343" s="22" t="s">
        <v>28</v>
      </c>
      <c r="G343" s="22" t="s">
        <v>27</v>
      </c>
      <c r="H343" s="22"/>
      <c r="I343" s="22" t="s">
        <v>86</v>
      </c>
      <c r="J343" s="22" t="s">
        <v>30</v>
      </c>
      <c r="K343" s="22" t="s">
        <v>31</v>
      </c>
      <c r="L343" s="22" t="s">
        <v>31</v>
      </c>
      <c r="M343" s="22"/>
      <c r="N343" s="51">
        <v>100000</v>
      </c>
      <c r="O343" s="51">
        <v>100000</v>
      </c>
      <c r="P343" s="51">
        <v>20000</v>
      </c>
      <c r="Q343" s="124">
        <f t="shared" si="86"/>
        <v>0</v>
      </c>
      <c r="R343" s="46">
        <f t="shared" ref="R343:R344" si="87">+N343/3</f>
        <v>33333.333333333336</v>
      </c>
      <c r="S343" s="23">
        <f t="shared" ref="S343:S344" si="88">+(O343/3)</f>
        <v>33333.333333333336</v>
      </c>
      <c r="T343" s="115">
        <v>20000</v>
      </c>
      <c r="U343" s="229"/>
      <c r="V343" s="53"/>
    </row>
    <row r="344" spans="1:22" s="24" customFormat="1" ht="24.95" customHeight="1" x14ac:dyDescent="0.25">
      <c r="A344" s="21">
        <f t="shared" si="85"/>
        <v>321</v>
      </c>
      <c r="B344" s="40">
        <v>12100108</v>
      </c>
      <c r="C344" s="22" t="s">
        <v>123</v>
      </c>
      <c r="D344" s="22" t="s">
        <v>124</v>
      </c>
      <c r="E344" s="22" t="s">
        <v>28</v>
      </c>
      <c r="F344" s="22" t="s">
        <v>28</v>
      </c>
      <c r="G344" s="22" t="s">
        <v>27</v>
      </c>
      <c r="H344" s="22"/>
      <c r="I344" s="22" t="s">
        <v>103</v>
      </c>
      <c r="J344" s="22" t="s">
        <v>30</v>
      </c>
      <c r="K344" s="22" t="s">
        <v>31</v>
      </c>
      <c r="L344" s="22" t="s">
        <v>31</v>
      </c>
      <c r="M344" s="22"/>
      <c r="N344" s="51">
        <v>15000</v>
      </c>
      <c r="O344" s="51">
        <v>15000</v>
      </c>
      <c r="P344" s="51">
        <v>0</v>
      </c>
      <c r="Q344" s="124">
        <f t="shared" si="86"/>
        <v>0</v>
      </c>
      <c r="R344" s="46">
        <f t="shared" si="87"/>
        <v>5000</v>
      </c>
      <c r="S344" s="23">
        <f t="shared" si="88"/>
        <v>5000</v>
      </c>
      <c r="T344" s="115">
        <v>0</v>
      </c>
      <c r="U344" s="229"/>
      <c r="V344" s="53"/>
    </row>
    <row r="345" spans="1:22" s="24" customFormat="1" ht="24.95" customHeight="1" x14ac:dyDescent="0.25">
      <c r="A345" s="21">
        <f t="shared" si="85"/>
        <v>322</v>
      </c>
      <c r="B345" s="40">
        <v>12100108</v>
      </c>
      <c r="C345" s="22" t="s">
        <v>123</v>
      </c>
      <c r="D345" s="22" t="s">
        <v>124</v>
      </c>
      <c r="E345" s="22" t="s">
        <v>28</v>
      </c>
      <c r="F345" s="22" t="s">
        <v>28</v>
      </c>
      <c r="G345" s="22" t="s">
        <v>27</v>
      </c>
      <c r="H345" s="22"/>
      <c r="I345" s="22" t="s">
        <v>100</v>
      </c>
      <c r="J345" s="22" t="s">
        <v>30</v>
      </c>
      <c r="K345" s="22" t="s">
        <v>31</v>
      </c>
      <c r="L345" s="22" t="s">
        <v>31</v>
      </c>
      <c r="M345" s="22"/>
      <c r="N345" s="51">
        <v>50000</v>
      </c>
      <c r="O345" s="51">
        <v>50000</v>
      </c>
      <c r="P345" s="51">
        <v>9400</v>
      </c>
      <c r="Q345" s="124">
        <f t="shared" si="86"/>
        <v>0</v>
      </c>
      <c r="R345" s="46">
        <f t="shared" si="83"/>
        <v>16666.666666666668</v>
      </c>
      <c r="S345" s="23">
        <f t="shared" si="84"/>
        <v>16666.666666666668</v>
      </c>
      <c r="T345" s="115">
        <v>9400</v>
      </c>
      <c r="U345" s="229"/>
      <c r="V345" s="53"/>
    </row>
    <row r="346" spans="1:22" s="24" customFormat="1" ht="24.95" customHeight="1" x14ac:dyDescent="0.25">
      <c r="A346" s="21">
        <f t="shared" si="85"/>
        <v>323</v>
      </c>
      <c r="B346" s="40">
        <v>12100108</v>
      </c>
      <c r="C346" s="22" t="s">
        <v>123</v>
      </c>
      <c r="D346" s="22" t="s">
        <v>124</v>
      </c>
      <c r="E346" s="22" t="s">
        <v>28</v>
      </c>
      <c r="F346" s="22" t="s">
        <v>28</v>
      </c>
      <c r="G346" s="22" t="s">
        <v>27</v>
      </c>
      <c r="H346" s="22"/>
      <c r="I346" s="22" t="s">
        <v>97</v>
      </c>
      <c r="J346" s="22" t="s">
        <v>30</v>
      </c>
      <c r="K346" s="22" t="s">
        <v>31</v>
      </c>
      <c r="L346" s="22" t="s">
        <v>31</v>
      </c>
      <c r="M346" s="22"/>
      <c r="N346" s="51">
        <v>45000</v>
      </c>
      <c r="O346" s="51">
        <v>45000</v>
      </c>
      <c r="P346" s="51">
        <v>0</v>
      </c>
      <c r="Q346" s="124">
        <f t="shared" si="86"/>
        <v>0</v>
      </c>
      <c r="R346" s="46">
        <f t="shared" si="83"/>
        <v>15000</v>
      </c>
      <c r="S346" s="23">
        <f t="shared" si="84"/>
        <v>15000</v>
      </c>
      <c r="T346" s="115">
        <v>0</v>
      </c>
      <c r="U346" s="229"/>
      <c r="V346" s="53"/>
    </row>
    <row r="347" spans="1:22" s="24" customFormat="1" ht="24.95" customHeight="1" x14ac:dyDescent="0.25">
      <c r="A347" s="21">
        <f t="shared" si="85"/>
        <v>324</v>
      </c>
      <c r="B347" s="40">
        <v>12100108</v>
      </c>
      <c r="C347" s="22" t="s">
        <v>123</v>
      </c>
      <c r="D347" s="22" t="s">
        <v>124</v>
      </c>
      <c r="E347" s="22" t="s">
        <v>28</v>
      </c>
      <c r="F347" s="22" t="s">
        <v>28</v>
      </c>
      <c r="G347" s="22" t="s">
        <v>27</v>
      </c>
      <c r="H347" s="22"/>
      <c r="I347" s="22" t="s">
        <v>64</v>
      </c>
      <c r="J347" s="22" t="s">
        <v>30</v>
      </c>
      <c r="K347" s="22" t="s">
        <v>31</v>
      </c>
      <c r="L347" s="22" t="s">
        <v>31</v>
      </c>
      <c r="M347" s="22"/>
      <c r="N347" s="51">
        <v>250000</v>
      </c>
      <c r="O347" s="51">
        <v>250000</v>
      </c>
      <c r="P347" s="51">
        <v>17760</v>
      </c>
      <c r="Q347" s="124">
        <f t="shared" si="86"/>
        <v>0</v>
      </c>
      <c r="R347" s="46">
        <f t="shared" si="83"/>
        <v>83333.333333333328</v>
      </c>
      <c r="S347" s="23">
        <f t="shared" si="84"/>
        <v>83333.333333333328</v>
      </c>
      <c r="T347" s="115">
        <v>17760</v>
      </c>
      <c r="U347" s="229"/>
      <c r="V347" s="53"/>
    </row>
    <row r="348" spans="1:22" s="24" customFormat="1" ht="24.95" customHeight="1" x14ac:dyDescent="0.25">
      <c r="A348" s="21">
        <f t="shared" si="85"/>
        <v>325</v>
      </c>
      <c r="B348" s="40">
        <v>12100108</v>
      </c>
      <c r="C348" s="22" t="s">
        <v>123</v>
      </c>
      <c r="D348" s="22" t="s">
        <v>124</v>
      </c>
      <c r="E348" s="22" t="s">
        <v>28</v>
      </c>
      <c r="F348" s="22" t="s">
        <v>28</v>
      </c>
      <c r="G348" s="22" t="s">
        <v>27</v>
      </c>
      <c r="H348" s="22"/>
      <c r="I348" s="22" t="s">
        <v>65</v>
      </c>
      <c r="J348" s="22" t="s">
        <v>30</v>
      </c>
      <c r="K348" s="22" t="s">
        <v>31</v>
      </c>
      <c r="L348" s="22" t="s">
        <v>31</v>
      </c>
      <c r="M348" s="22"/>
      <c r="N348" s="51">
        <v>26925</v>
      </c>
      <c r="O348" s="51">
        <v>26925</v>
      </c>
      <c r="P348" s="51">
        <v>0</v>
      </c>
      <c r="Q348" s="124">
        <f t="shared" si="86"/>
        <v>0</v>
      </c>
      <c r="R348" s="46">
        <f t="shared" si="83"/>
        <v>8975</v>
      </c>
      <c r="S348" s="23">
        <f t="shared" si="84"/>
        <v>8975</v>
      </c>
      <c r="T348" s="115">
        <v>0</v>
      </c>
      <c r="U348" s="229"/>
      <c r="V348" s="53"/>
    </row>
    <row r="349" spans="1:22" s="24" customFormat="1" ht="24.95" customHeight="1" x14ac:dyDescent="0.25">
      <c r="A349" s="21">
        <f t="shared" si="85"/>
        <v>326</v>
      </c>
      <c r="B349" s="40">
        <v>12100108</v>
      </c>
      <c r="C349" s="22" t="s">
        <v>123</v>
      </c>
      <c r="D349" s="22" t="s">
        <v>124</v>
      </c>
      <c r="E349" s="22" t="s">
        <v>28</v>
      </c>
      <c r="F349" s="22" t="s">
        <v>28</v>
      </c>
      <c r="G349" s="22" t="s">
        <v>27</v>
      </c>
      <c r="H349" s="22"/>
      <c r="I349" s="22" t="s">
        <v>75</v>
      </c>
      <c r="J349" s="22" t="s">
        <v>30</v>
      </c>
      <c r="K349" s="22" t="s">
        <v>31</v>
      </c>
      <c r="L349" s="22" t="s">
        <v>31</v>
      </c>
      <c r="M349" s="22"/>
      <c r="N349" s="51">
        <v>4000</v>
      </c>
      <c r="O349" s="51">
        <v>4000</v>
      </c>
      <c r="P349" s="51">
        <v>0</v>
      </c>
      <c r="Q349" s="124">
        <f t="shared" si="86"/>
        <v>0</v>
      </c>
      <c r="R349" s="46">
        <f t="shared" si="83"/>
        <v>1333.3333333333333</v>
      </c>
      <c r="S349" s="23">
        <f t="shared" si="84"/>
        <v>1333.3333333333333</v>
      </c>
      <c r="T349" s="115">
        <v>0</v>
      </c>
      <c r="U349" s="229"/>
      <c r="V349" s="53"/>
    </row>
    <row r="350" spans="1:22" s="24" customFormat="1" ht="24.95" customHeight="1" x14ac:dyDescent="0.25">
      <c r="A350" s="21">
        <f t="shared" si="85"/>
        <v>327</v>
      </c>
      <c r="B350" s="40">
        <v>12100108</v>
      </c>
      <c r="C350" s="22" t="s">
        <v>123</v>
      </c>
      <c r="D350" s="22" t="s">
        <v>124</v>
      </c>
      <c r="E350" s="22" t="s">
        <v>28</v>
      </c>
      <c r="F350" s="22" t="s">
        <v>28</v>
      </c>
      <c r="G350" s="22" t="s">
        <v>27</v>
      </c>
      <c r="H350" s="22"/>
      <c r="I350" s="22" t="s">
        <v>105</v>
      </c>
      <c r="J350" s="22" t="s">
        <v>30</v>
      </c>
      <c r="K350" s="22" t="s">
        <v>31</v>
      </c>
      <c r="L350" s="22" t="s">
        <v>31</v>
      </c>
      <c r="M350" s="22"/>
      <c r="N350" s="51">
        <v>80000</v>
      </c>
      <c r="O350" s="51">
        <v>80000</v>
      </c>
      <c r="P350" s="51">
        <v>0</v>
      </c>
      <c r="Q350" s="124">
        <f t="shared" si="86"/>
        <v>0</v>
      </c>
      <c r="R350" s="46">
        <f t="shared" si="83"/>
        <v>26666.666666666668</v>
      </c>
      <c r="S350" s="23">
        <f t="shared" si="84"/>
        <v>26666.666666666668</v>
      </c>
      <c r="T350" s="115">
        <v>0</v>
      </c>
      <c r="U350" s="229"/>
      <c r="V350" s="53"/>
    </row>
    <row r="351" spans="1:22" s="24" customFormat="1" ht="24.95" customHeight="1" x14ac:dyDescent="0.25">
      <c r="A351" s="21">
        <f t="shared" si="85"/>
        <v>328</v>
      </c>
      <c r="B351" s="40">
        <v>12100108</v>
      </c>
      <c r="C351" s="22" t="s">
        <v>123</v>
      </c>
      <c r="D351" s="22" t="s">
        <v>124</v>
      </c>
      <c r="E351" s="22" t="s">
        <v>28</v>
      </c>
      <c r="F351" s="22" t="s">
        <v>28</v>
      </c>
      <c r="G351" s="22" t="s">
        <v>27</v>
      </c>
      <c r="H351" s="22"/>
      <c r="I351" s="22" t="s">
        <v>128</v>
      </c>
      <c r="J351" s="22" t="s">
        <v>30</v>
      </c>
      <c r="K351" s="22" t="s">
        <v>31</v>
      </c>
      <c r="L351" s="22" t="s">
        <v>31</v>
      </c>
      <c r="M351" s="22"/>
      <c r="N351" s="51">
        <v>5612160</v>
      </c>
      <c r="O351" s="51">
        <v>5612160</v>
      </c>
      <c r="P351" s="51">
        <v>118762.49</v>
      </c>
      <c r="Q351" s="124">
        <f t="shared" si="86"/>
        <v>120869.93000000001</v>
      </c>
      <c r="R351" s="46">
        <f t="shared" si="83"/>
        <v>1870720</v>
      </c>
      <c r="S351" s="23">
        <f t="shared" si="84"/>
        <v>1870720</v>
      </c>
      <c r="T351" s="115">
        <v>239632.42</v>
      </c>
      <c r="U351" s="229"/>
      <c r="V351" s="53"/>
    </row>
    <row r="352" spans="1:22" s="24" customFormat="1" ht="24.95" customHeight="1" x14ac:dyDescent="0.25">
      <c r="A352" s="21">
        <f t="shared" si="85"/>
        <v>329</v>
      </c>
      <c r="B352" s="40">
        <v>12100108</v>
      </c>
      <c r="C352" s="22" t="s">
        <v>123</v>
      </c>
      <c r="D352" s="22" t="s">
        <v>124</v>
      </c>
      <c r="E352" s="22" t="s">
        <v>28</v>
      </c>
      <c r="F352" s="22" t="s">
        <v>28</v>
      </c>
      <c r="G352" s="22" t="s">
        <v>27</v>
      </c>
      <c r="H352" s="22"/>
      <c r="I352" s="22" t="s">
        <v>178</v>
      </c>
      <c r="J352" s="22" t="s">
        <v>30</v>
      </c>
      <c r="K352" s="22" t="s">
        <v>31</v>
      </c>
      <c r="L352" s="22" t="s">
        <v>31</v>
      </c>
      <c r="M352" s="22"/>
      <c r="N352" s="51">
        <v>250000</v>
      </c>
      <c r="O352" s="51">
        <v>50000</v>
      </c>
      <c r="P352" s="51">
        <v>0</v>
      </c>
      <c r="Q352" s="124">
        <f t="shared" si="86"/>
        <v>0</v>
      </c>
      <c r="R352" s="46">
        <f t="shared" si="83"/>
        <v>83333.333333333328</v>
      </c>
      <c r="S352" s="23">
        <f t="shared" si="84"/>
        <v>16666.666666666668</v>
      </c>
      <c r="T352" s="115">
        <v>0</v>
      </c>
      <c r="U352" s="229"/>
      <c r="V352" s="53"/>
    </row>
    <row r="353" spans="1:22" s="24" customFormat="1" ht="24.95" customHeight="1" x14ac:dyDescent="0.25">
      <c r="A353" s="21">
        <f t="shared" si="85"/>
        <v>330</v>
      </c>
      <c r="B353" s="40">
        <v>12100108</v>
      </c>
      <c r="C353" s="22" t="s">
        <v>123</v>
      </c>
      <c r="D353" s="22" t="s">
        <v>124</v>
      </c>
      <c r="E353" s="22" t="s">
        <v>28</v>
      </c>
      <c r="F353" s="22" t="s">
        <v>28</v>
      </c>
      <c r="G353" s="22" t="s">
        <v>27</v>
      </c>
      <c r="H353" s="22"/>
      <c r="I353" s="22" t="s">
        <v>91</v>
      </c>
      <c r="J353" s="22" t="s">
        <v>30</v>
      </c>
      <c r="K353" s="22" t="s">
        <v>31</v>
      </c>
      <c r="L353" s="22" t="s">
        <v>31</v>
      </c>
      <c r="M353" s="22"/>
      <c r="N353" s="51">
        <v>96000</v>
      </c>
      <c r="O353" s="51">
        <v>96000</v>
      </c>
      <c r="P353" s="51">
        <v>13000</v>
      </c>
      <c r="Q353" s="124">
        <f t="shared" si="86"/>
        <v>0</v>
      </c>
      <c r="R353" s="46">
        <f t="shared" si="83"/>
        <v>32000</v>
      </c>
      <c r="S353" s="23">
        <f t="shared" si="84"/>
        <v>32000</v>
      </c>
      <c r="T353" s="115">
        <v>13000</v>
      </c>
      <c r="U353" s="229"/>
      <c r="V353" s="53"/>
    </row>
    <row r="354" spans="1:22" s="24" customFormat="1" ht="24.95" customHeight="1" x14ac:dyDescent="0.25">
      <c r="A354" s="21">
        <f t="shared" si="85"/>
        <v>331</v>
      </c>
      <c r="B354" s="40">
        <v>12100108</v>
      </c>
      <c r="C354" s="22" t="s">
        <v>123</v>
      </c>
      <c r="D354" s="22" t="s">
        <v>124</v>
      </c>
      <c r="E354" s="22" t="s">
        <v>28</v>
      </c>
      <c r="F354" s="22" t="s">
        <v>28</v>
      </c>
      <c r="G354" s="22" t="s">
        <v>27</v>
      </c>
      <c r="H354" s="22"/>
      <c r="I354" s="22" t="s">
        <v>112</v>
      </c>
      <c r="J354" s="22" t="s">
        <v>30</v>
      </c>
      <c r="K354" s="22" t="s">
        <v>31</v>
      </c>
      <c r="L354" s="22" t="s">
        <v>31</v>
      </c>
      <c r="M354" s="22"/>
      <c r="N354" s="51">
        <v>60000</v>
      </c>
      <c r="O354" s="51">
        <v>60000</v>
      </c>
      <c r="P354" s="51">
        <v>0</v>
      </c>
      <c r="Q354" s="124">
        <f t="shared" si="86"/>
        <v>0</v>
      </c>
      <c r="R354" s="46">
        <f t="shared" si="83"/>
        <v>20000</v>
      </c>
      <c r="S354" s="23">
        <f t="shared" si="84"/>
        <v>20000</v>
      </c>
      <c r="T354" s="115">
        <v>0</v>
      </c>
      <c r="U354" s="229"/>
      <c r="V354" s="53"/>
    </row>
    <row r="355" spans="1:22" s="24" customFormat="1" ht="50.1" customHeight="1" x14ac:dyDescent="0.25">
      <c r="A355" s="286" t="s">
        <v>157</v>
      </c>
      <c r="B355" s="287"/>
      <c r="C355" s="287"/>
      <c r="D355" s="287"/>
      <c r="E355" s="287"/>
      <c r="F355" s="287"/>
      <c r="G355" s="287"/>
      <c r="H355" s="287"/>
      <c r="I355" s="287"/>
      <c r="J355" s="287"/>
      <c r="K355" s="287"/>
      <c r="L355" s="287"/>
      <c r="M355" s="288"/>
      <c r="N355" s="289">
        <f t="shared" ref="N355:S355" si="89">SUM(N321:N354)</f>
        <v>18494873.59</v>
      </c>
      <c r="O355" s="289">
        <f t="shared" si="89"/>
        <v>18494873.59</v>
      </c>
      <c r="P355" s="289">
        <f t="shared" si="89"/>
        <v>2046485.9</v>
      </c>
      <c r="Q355" s="289">
        <f t="shared" si="89"/>
        <v>3314583.1199999996</v>
      </c>
      <c r="R355" s="289">
        <f t="shared" si="89"/>
        <v>6164957.8633333333</v>
      </c>
      <c r="S355" s="289">
        <f t="shared" si="89"/>
        <v>6164957.8633333342</v>
      </c>
      <c r="T355" s="289">
        <f>+P355+Q355</f>
        <v>5361069.0199999996</v>
      </c>
      <c r="U355" s="230"/>
      <c r="V355" s="25"/>
    </row>
    <row r="356" spans="1:22" s="24" customFormat="1" ht="24.95" customHeight="1" x14ac:dyDescent="0.25">
      <c r="A356" s="21">
        <f>+A354+1</f>
        <v>332</v>
      </c>
      <c r="B356" s="40">
        <v>12100108</v>
      </c>
      <c r="C356" s="22" t="s">
        <v>142</v>
      </c>
      <c r="D356" s="22" t="s">
        <v>172</v>
      </c>
      <c r="E356" s="22" t="s">
        <v>27</v>
      </c>
      <c r="F356" s="22" t="s">
        <v>28</v>
      </c>
      <c r="G356" s="22" t="s">
        <v>27</v>
      </c>
      <c r="H356" s="22"/>
      <c r="I356" s="22" t="s">
        <v>57</v>
      </c>
      <c r="J356" s="22" t="s">
        <v>30</v>
      </c>
      <c r="K356" s="22" t="s">
        <v>33</v>
      </c>
      <c r="L356" s="22" t="s">
        <v>31</v>
      </c>
      <c r="M356" s="22"/>
      <c r="N356" s="51">
        <v>26625</v>
      </c>
      <c r="O356" s="51">
        <v>26625</v>
      </c>
      <c r="P356" s="51">
        <v>0</v>
      </c>
      <c r="Q356" s="124">
        <f t="shared" si="86"/>
        <v>0</v>
      </c>
      <c r="R356" s="46">
        <f t="shared" ref="R356:R363" si="90">+N356/3</f>
        <v>8875</v>
      </c>
      <c r="S356" s="23">
        <f t="shared" ref="S356:S363" si="91">+(O356/3)</f>
        <v>8875</v>
      </c>
      <c r="T356" s="115">
        <v>0</v>
      </c>
      <c r="U356" s="225" t="s">
        <v>146</v>
      </c>
      <c r="V356" s="53"/>
    </row>
    <row r="357" spans="1:22" s="24" customFormat="1" ht="24.95" customHeight="1" x14ac:dyDescent="0.25">
      <c r="A357" s="21">
        <f t="shared" ref="A357:A363" si="92">+A356+1</f>
        <v>333</v>
      </c>
      <c r="B357" s="40">
        <v>12100108</v>
      </c>
      <c r="C357" s="22" t="s">
        <v>142</v>
      </c>
      <c r="D357" s="22" t="s">
        <v>172</v>
      </c>
      <c r="E357" s="22" t="s">
        <v>27</v>
      </c>
      <c r="F357" s="22" t="s">
        <v>28</v>
      </c>
      <c r="G357" s="22" t="s">
        <v>27</v>
      </c>
      <c r="H357" s="22"/>
      <c r="I357" s="22" t="s">
        <v>73</v>
      </c>
      <c r="J357" s="22" t="s">
        <v>30</v>
      </c>
      <c r="K357" s="22" t="s">
        <v>33</v>
      </c>
      <c r="L357" s="22" t="s">
        <v>31</v>
      </c>
      <c r="M357" s="22"/>
      <c r="N357" s="51">
        <v>31950</v>
      </c>
      <c r="O357" s="51">
        <v>31950</v>
      </c>
      <c r="P357" s="51">
        <v>0</v>
      </c>
      <c r="Q357" s="124">
        <f t="shared" si="86"/>
        <v>0</v>
      </c>
      <c r="R357" s="46">
        <f t="shared" si="90"/>
        <v>10650</v>
      </c>
      <c r="S357" s="23">
        <f t="shared" si="91"/>
        <v>10650</v>
      </c>
      <c r="T357" s="115">
        <v>0</v>
      </c>
      <c r="U357" s="226"/>
      <c r="V357" s="53"/>
    </row>
    <row r="358" spans="1:22" s="24" customFormat="1" ht="24.95" customHeight="1" x14ac:dyDescent="0.25">
      <c r="A358" s="21">
        <f t="shared" si="92"/>
        <v>334</v>
      </c>
      <c r="B358" s="40">
        <v>12100108</v>
      </c>
      <c r="C358" s="22" t="s">
        <v>142</v>
      </c>
      <c r="D358" s="22" t="s">
        <v>172</v>
      </c>
      <c r="E358" s="22" t="s">
        <v>27</v>
      </c>
      <c r="F358" s="22" t="s">
        <v>28</v>
      </c>
      <c r="G358" s="22" t="s">
        <v>27</v>
      </c>
      <c r="H358" s="22"/>
      <c r="I358" s="22" t="s">
        <v>76</v>
      </c>
      <c r="J358" s="22" t="s">
        <v>30</v>
      </c>
      <c r="K358" s="22" t="s">
        <v>33</v>
      </c>
      <c r="L358" s="22" t="s">
        <v>31</v>
      </c>
      <c r="M358" s="22"/>
      <c r="N358" s="51">
        <v>319500</v>
      </c>
      <c r="O358" s="51">
        <v>319500</v>
      </c>
      <c r="P358" s="51">
        <v>58737.5</v>
      </c>
      <c r="Q358" s="124">
        <f t="shared" si="86"/>
        <v>44883.33</v>
      </c>
      <c r="R358" s="46">
        <f t="shared" si="90"/>
        <v>106500</v>
      </c>
      <c r="S358" s="23">
        <f t="shared" si="91"/>
        <v>106500</v>
      </c>
      <c r="T358" s="115">
        <v>103620.83</v>
      </c>
      <c r="U358" s="226"/>
      <c r="V358" s="53"/>
    </row>
    <row r="359" spans="1:22" s="24" customFormat="1" ht="24.95" customHeight="1" x14ac:dyDescent="0.25">
      <c r="A359" s="21">
        <f t="shared" si="92"/>
        <v>335</v>
      </c>
      <c r="B359" s="40">
        <v>12100108</v>
      </c>
      <c r="C359" s="22" t="s">
        <v>142</v>
      </c>
      <c r="D359" s="22" t="s">
        <v>172</v>
      </c>
      <c r="E359" s="22" t="s">
        <v>27</v>
      </c>
      <c r="F359" s="22" t="s">
        <v>28</v>
      </c>
      <c r="G359" s="22" t="s">
        <v>27</v>
      </c>
      <c r="H359" s="22"/>
      <c r="I359" s="22" t="s">
        <v>70</v>
      </c>
      <c r="J359" s="22" t="s">
        <v>30</v>
      </c>
      <c r="K359" s="22" t="s">
        <v>33</v>
      </c>
      <c r="L359" s="22" t="s">
        <v>31</v>
      </c>
      <c r="M359" s="22"/>
      <c r="N359" s="51">
        <v>21600</v>
      </c>
      <c r="O359" s="51">
        <v>21600</v>
      </c>
      <c r="P359" s="51">
        <v>5475</v>
      </c>
      <c r="Q359" s="124">
        <f t="shared" si="86"/>
        <v>4185.83</v>
      </c>
      <c r="R359" s="46">
        <f t="shared" si="90"/>
        <v>7200</v>
      </c>
      <c r="S359" s="23">
        <f t="shared" si="91"/>
        <v>7200</v>
      </c>
      <c r="T359" s="115">
        <v>9660.83</v>
      </c>
      <c r="U359" s="226"/>
      <c r="V359" s="53"/>
    </row>
    <row r="360" spans="1:22" s="24" customFormat="1" ht="24.95" customHeight="1" x14ac:dyDescent="0.25">
      <c r="A360" s="21">
        <f t="shared" si="92"/>
        <v>336</v>
      </c>
      <c r="B360" s="40">
        <v>12100108</v>
      </c>
      <c r="C360" s="22" t="s">
        <v>142</v>
      </c>
      <c r="D360" s="22" t="s">
        <v>172</v>
      </c>
      <c r="E360" s="22" t="s">
        <v>27</v>
      </c>
      <c r="F360" s="22" t="s">
        <v>28</v>
      </c>
      <c r="G360" s="22" t="s">
        <v>27</v>
      </c>
      <c r="H360" s="22"/>
      <c r="I360" s="22" t="s">
        <v>58</v>
      </c>
      <c r="J360" s="22" t="s">
        <v>30</v>
      </c>
      <c r="K360" s="22" t="s">
        <v>33</v>
      </c>
      <c r="L360" s="22" t="s">
        <v>31</v>
      </c>
      <c r="M360" s="22"/>
      <c r="N360" s="51">
        <v>101400</v>
      </c>
      <c r="O360" s="51">
        <v>101400</v>
      </c>
      <c r="P360" s="51">
        <v>16200</v>
      </c>
      <c r="Q360" s="124">
        <f t="shared" si="86"/>
        <v>20890.010000000002</v>
      </c>
      <c r="R360" s="46">
        <f t="shared" si="90"/>
        <v>33800</v>
      </c>
      <c r="S360" s="23">
        <f t="shared" si="91"/>
        <v>33800</v>
      </c>
      <c r="T360" s="115">
        <v>37090.01</v>
      </c>
      <c r="U360" s="226"/>
      <c r="V360" s="53"/>
    </row>
    <row r="361" spans="1:22" s="24" customFormat="1" ht="24.95" customHeight="1" x14ac:dyDescent="0.25">
      <c r="A361" s="21">
        <f t="shared" si="92"/>
        <v>337</v>
      </c>
      <c r="B361" s="40">
        <v>12100108</v>
      </c>
      <c r="C361" s="22" t="s">
        <v>142</v>
      </c>
      <c r="D361" s="22" t="s">
        <v>172</v>
      </c>
      <c r="E361" s="22" t="s">
        <v>27</v>
      </c>
      <c r="F361" s="22" t="s">
        <v>28</v>
      </c>
      <c r="G361" s="22" t="s">
        <v>27</v>
      </c>
      <c r="H361" s="22"/>
      <c r="I361" s="22" t="s">
        <v>72</v>
      </c>
      <c r="J361" s="22" t="s">
        <v>30</v>
      </c>
      <c r="K361" s="22" t="s">
        <v>33</v>
      </c>
      <c r="L361" s="22" t="s">
        <v>31</v>
      </c>
      <c r="M361" s="22"/>
      <c r="N361" s="51">
        <v>4000</v>
      </c>
      <c r="O361" s="51">
        <v>4000</v>
      </c>
      <c r="P361" s="51">
        <v>0</v>
      </c>
      <c r="Q361" s="124">
        <f t="shared" si="86"/>
        <v>1000</v>
      </c>
      <c r="R361" s="46">
        <f t="shared" si="90"/>
        <v>1333.3333333333333</v>
      </c>
      <c r="S361" s="23">
        <f t="shared" si="91"/>
        <v>1333.3333333333333</v>
      </c>
      <c r="T361" s="115">
        <v>1000</v>
      </c>
      <c r="U361" s="226"/>
      <c r="V361" s="53"/>
    </row>
    <row r="362" spans="1:22" s="24" customFormat="1" ht="24.95" customHeight="1" x14ac:dyDescent="0.25">
      <c r="A362" s="21">
        <f t="shared" si="92"/>
        <v>338</v>
      </c>
      <c r="B362" s="40">
        <v>12100108</v>
      </c>
      <c r="C362" s="22" t="s">
        <v>142</v>
      </c>
      <c r="D362" s="22" t="s">
        <v>172</v>
      </c>
      <c r="E362" s="22" t="s">
        <v>27</v>
      </c>
      <c r="F362" s="22" t="s">
        <v>28</v>
      </c>
      <c r="G362" s="22" t="s">
        <v>27</v>
      </c>
      <c r="H362" s="22"/>
      <c r="I362" s="22" t="s">
        <v>74</v>
      </c>
      <c r="J362" s="22" t="s">
        <v>30</v>
      </c>
      <c r="K362" s="22" t="s">
        <v>33</v>
      </c>
      <c r="L362" s="22" t="s">
        <v>31</v>
      </c>
      <c r="M362" s="22"/>
      <c r="N362" s="51">
        <v>26625</v>
      </c>
      <c r="O362" s="51">
        <v>26625</v>
      </c>
      <c r="P362" s="51">
        <v>0</v>
      </c>
      <c r="Q362" s="124">
        <f t="shared" si="86"/>
        <v>0</v>
      </c>
      <c r="R362" s="46">
        <f t="shared" si="90"/>
        <v>8875</v>
      </c>
      <c r="S362" s="23">
        <f t="shared" si="91"/>
        <v>8875</v>
      </c>
      <c r="T362" s="115">
        <v>0</v>
      </c>
      <c r="U362" s="226"/>
      <c r="V362" s="53"/>
    </row>
    <row r="363" spans="1:22" s="24" customFormat="1" ht="24.95" customHeight="1" x14ac:dyDescent="0.25">
      <c r="A363" s="21">
        <f t="shared" si="92"/>
        <v>339</v>
      </c>
      <c r="B363" s="40">
        <v>12100108</v>
      </c>
      <c r="C363" s="22" t="s">
        <v>142</v>
      </c>
      <c r="D363" s="22" t="s">
        <v>172</v>
      </c>
      <c r="E363" s="22" t="s">
        <v>27</v>
      </c>
      <c r="F363" s="22" t="s">
        <v>28</v>
      </c>
      <c r="G363" s="22" t="s">
        <v>27</v>
      </c>
      <c r="H363" s="22"/>
      <c r="I363" s="22" t="s">
        <v>68</v>
      </c>
      <c r="J363" s="22" t="s">
        <v>30</v>
      </c>
      <c r="K363" s="22" t="s">
        <v>33</v>
      </c>
      <c r="L363" s="22" t="s">
        <v>31</v>
      </c>
      <c r="M363" s="22"/>
      <c r="N363" s="51">
        <v>34090.65</v>
      </c>
      <c r="O363" s="51">
        <v>34090.65</v>
      </c>
      <c r="P363" s="51">
        <v>0</v>
      </c>
      <c r="Q363" s="124">
        <f t="shared" si="86"/>
        <v>0</v>
      </c>
      <c r="R363" s="46">
        <f t="shared" si="90"/>
        <v>11363.550000000001</v>
      </c>
      <c r="S363" s="23">
        <f t="shared" si="91"/>
        <v>11363.550000000001</v>
      </c>
      <c r="T363" s="115">
        <v>0</v>
      </c>
      <c r="U363" s="226"/>
      <c r="V363" s="53"/>
    </row>
    <row r="364" spans="1:22" s="24" customFormat="1" ht="50.1" customHeight="1" x14ac:dyDescent="0.25">
      <c r="A364" s="290" t="s">
        <v>83</v>
      </c>
      <c r="B364" s="291"/>
      <c r="C364" s="291"/>
      <c r="D364" s="291"/>
      <c r="E364" s="291"/>
      <c r="F364" s="291"/>
      <c r="G364" s="291"/>
      <c r="H364" s="291"/>
      <c r="I364" s="291"/>
      <c r="J364" s="291"/>
      <c r="K364" s="291"/>
      <c r="L364" s="291"/>
      <c r="M364" s="292"/>
      <c r="N364" s="293">
        <f>SUM(N356:N363)</f>
        <v>565790.65</v>
      </c>
      <c r="O364" s="293">
        <f t="shared" ref="O364:S364" si="93">SUM(O356:O363)</f>
        <v>565790.65</v>
      </c>
      <c r="P364" s="293">
        <f t="shared" si="93"/>
        <v>80412.5</v>
      </c>
      <c r="Q364" s="293">
        <f t="shared" si="93"/>
        <v>70959.170000000013</v>
      </c>
      <c r="R364" s="293">
        <f t="shared" si="93"/>
        <v>188596.88333333333</v>
      </c>
      <c r="S364" s="293">
        <f t="shared" si="93"/>
        <v>188596.88333333333</v>
      </c>
      <c r="T364" s="293">
        <f>+P364+Q364</f>
        <v>151371.67000000001</v>
      </c>
      <c r="U364" s="227"/>
      <c r="V364" s="25"/>
    </row>
    <row r="365" spans="1:22" s="24" customFormat="1" ht="24.95" customHeight="1" x14ac:dyDescent="0.25">
      <c r="A365" s="21">
        <f>+A363+1</f>
        <v>340</v>
      </c>
      <c r="B365" s="40">
        <v>19</v>
      </c>
      <c r="C365" s="22" t="s">
        <v>80</v>
      </c>
      <c r="D365" s="22" t="s">
        <v>28</v>
      </c>
      <c r="E365" s="22" t="s">
        <v>28</v>
      </c>
      <c r="F365" s="22" t="s">
        <v>27</v>
      </c>
      <c r="G365" s="22" t="s">
        <v>27</v>
      </c>
      <c r="H365" s="22"/>
      <c r="I365" s="22" t="s">
        <v>95</v>
      </c>
      <c r="J365" s="22" t="s">
        <v>30</v>
      </c>
      <c r="K365" s="22" t="s">
        <v>180</v>
      </c>
      <c r="L365" s="22" t="s">
        <v>31</v>
      </c>
      <c r="M365" s="22"/>
      <c r="N365" s="51">
        <v>100000</v>
      </c>
      <c r="O365" s="51">
        <v>100000</v>
      </c>
      <c r="P365" s="51">
        <v>0</v>
      </c>
      <c r="Q365" s="124">
        <f t="shared" si="86"/>
        <v>0</v>
      </c>
      <c r="R365" s="46">
        <f t="shared" ref="R365:R400" si="94">+N365/3</f>
        <v>33333.333333333336</v>
      </c>
      <c r="S365" s="23">
        <f t="shared" ref="S365:S400" si="95">+(O365/3)</f>
        <v>33333.333333333336</v>
      </c>
      <c r="T365" s="115">
        <v>0</v>
      </c>
      <c r="U365" s="153" t="s">
        <v>179</v>
      </c>
      <c r="V365" s="53"/>
    </row>
    <row r="366" spans="1:22" s="24" customFormat="1" ht="24.95" customHeight="1" x14ac:dyDescent="0.25">
      <c r="A366" s="21">
        <f t="shared" ref="A366:A400" si="96">+A365+1</f>
        <v>341</v>
      </c>
      <c r="B366" s="40">
        <v>19</v>
      </c>
      <c r="C366" s="22" t="s">
        <v>80</v>
      </c>
      <c r="D366" s="22" t="s">
        <v>28</v>
      </c>
      <c r="E366" s="22" t="s">
        <v>28</v>
      </c>
      <c r="F366" s="22" t="s">
        <v>27</v>
      </c>
      <c r="G366" s="22" t="s">
        <v>27</v>
      </c>
      <c r="H366" s="22"/>
      <c r="I366" s="22" t="s">
        <v>117</v>
      </c>
      <c r="J366" s="22" t="s">
        <v>30</v>
      </c>
      <c r="K366" s="22" t="s">
        <v>180</v>
      </c>
      <c r="L366" s="22" t="s">
        <v>31</v>
      </c>
      <c r="M366" s="22"/>
      <c r="N366" s="51">
        <v>500000</v>
      </c>
      <c r="O366" s="51">
        <v>500000</v>
      </c>
      <c r="P366" s="51">
        <v>0</v>
      </c>
      <c r="Q366" s="124">
        <f t="shared" si="86"/>
        <v>0</v>
      </c>
      <c r="R366" s="46">
        <f t="shared" si="94"/>
        <v>166666.66666666666</v>
      </c>
      <c r="S366" s="23">
        <f t="shared" si="95"/>
        <v>166666.66666666666</v>
      </c>
      <c r="T366" s="115">
        <v>0</v>
      </c>
      <c r="U366" s="154"/>
      <c r="V366" s="53"/>
    </row>
    <row r="367" spans="1:22" s="24" customFormat="1" ht="24.95" customHeight="1" x14ac:dyDescent="0.25">
      <c r="A367" s="21">
        <f t="shared" si="96"/>
        <v>342</v>
      </c>
      <c r="B367" s="40">
        <v>19</v>
      </c>
      <c r="C367" s="22" t="s">
        <v>80</v>
      </c>
      <c r="D367" s="22" t="s">
        <v>28</v>
      </c>
      <c r="E367" s="22" t="s">
        <v>28</v>
      </c>
      <c r="F367" s="22" t="s">
        <v>27</v>
      </c>
      <c r="G367" s="22" t="s">
        <v>27</v>
      </c>
      <c r="H367" s="22"/>
      <c r="I367" s="22" t="s">
        <v>110</v>
      </c>
      <c r="J367" s="22" t="s">
        <v>30</v>
      </c>
      <c r="K367" s="22" t="s">
        <v>180</v>
      </c>
      <c r="L367" s="22" t="s">
        <v>31</v>
      </c>
      <c r="M367" s="22"/>
      <c r="N367" s="51">
        <v>150000</v>
      </c>
      <c r="O367" s="51">
        <v>150000</v>
      </c>
      <c r="P367" s="51">
        <v>3876</v>
      </c>
      <c r="Q367" s="124">
        <f t="shared" si="86"/>
        <v>0</v>
      </c>
      <c r="R367" s="46">
        <f t="shared" si="94"/>
        <v>50000</v>
      </c>
      <c r="S367" s="23">
        <f t="shared" si="95"/>
        <v>50000</v>
      </c>
      <c r="T367" s="115">
        <v>3876</v>
      </c>
      <c r="U367" s="154"/>
      <c r="V367" s="53"/>
    </row>
    <row r="368" spans="1:22" s="24" customFormat="1" ht="24.95" customHeight="1" x14ac:dyDescent="0.25">
      <c r="A368" s="21">
        <f t="shared" si="96"/>
        <v>343</v>
      </c>
      <c r="B368" s="40">
        <v>19</v>
      </c>
      <c r="C368" s="22" t="s">
        <v>80</v>
      </c>
      <c r="D368" s="22" t="s">
        <v>28</v>
      </c>
      <c r="E368" s="22" t="s">
        <v>28</v>
      </c>
      <c r="F368" s="22" t="s">
        <v>27</v>
      </c>
      <c r="G368" s="22" t="s">
        <v>27</v>
      </c>
      <c r="H368" s="22"/>
      <c r="I368" s="22" t="s">
        <v>96</v>
      </c>
      <c r="J368" s="22" t="s">
        <v>30</v>
      </c>
      <c r="K368" s="22" t="s">
        <v>180</v>
      </c>
      <c r="L368" s="22" t="s">
        <v>31</v>
      </c>
      <c r="M368" s="22"/>
      <c r="N368" s="51">
        <v>500000</v>
      </c>
      <c r="O368" s="51">
        <v>500000</v>
      </c>
      <c r="P368" s="51">
        <v>0</v>
      </c>
      <c r="Q368" s="124">
        <f t="shared" si="86"/>
        <v>0</v>
      </c>
      <c r="R368" s="46">
        <f t="shared" si="94"/>
        <v>166666.66666666666</v>
      </c>
      <c r="S368" s="23">
        <f t="shared" si="95"/>
        <v>166666.66666666666</v>
      </c>
      <c r="T368" s="115">
        <v>0</v>
      </c>
      <c r="U368" s="154"/>
      <c r="V368" s="53"/>
    </row>
    <row r="369" spans="1:22" s="24" customFormat="1" ht="24.95" customHeight="1" x14ac:dyDescent="0.25">
      <c r="A369" s="21">
        <f t="shared" si="96"/>
        <v>344</v>
      </c>
      <c r="B369" s="40">
        <v>19</v>
      </c>
      <c r="C369" s="22" t="s">
        <v>80</v>
      </c>
      <c r="D369" s="22" t="s">
        <v>28</v>
      </c>
      <c r="E369" s="22" t="s">
        <v>28</v>
      </c>
      <c r="F369" s="22" t="s">
        <v>27</v>
      </c>
      <c r="G369" s="22" t="s">
        <v>27</v>
      </c>
      <c r="H369" s="22"/>
      <c r="I369" s="22" t="s">
        <v>162</v>
      </c>
      <c r="J369" s="22" t="s">
        <v>30</v>
      </c>
      <c r="K369" s="22" t="s">
        <v>180</v>
      </c>
      <c r="L369" s="22" t="s">
        <v>31</v>
      </c>
      <c r="M369" s="22"/>
      <c r="N369" s="51">
        <v>300000</v>
      </c>
      <c r="O369" s="51">
        <v>300000</v>
      </c>
      <c r="P369" s="51">
        <v>28930</v>
      </c>
      <c r="Q369" s="124">
        <f t="shared" si="86"/>
        <v>46200</v>
      </c>
      <c r="R369" s="46">
        <f t="shared" si="94"/>
        <v>100000</v>
      </c>
      <c r="S369" s="23">
        <f t="shared" si="95"/>
        <v>100000</v>
      </c>
      <c r="T369" s="115">
        <v>75130</v>
      </c>
      <c r="U369" s="154"/>
      <c r="V369" s="53"/>
    </row>
    <row r="370" spans="1:22" s="24" customFormat="1" ht="24.95" customHeight="1" x14ac:dyDescent="0.25">
      <c r="A370" s="21">
        <f t="shared" si="96"/>
        <v>345</v>
      </c>
      <c r="B370" s="40">
        <v>19</v>
      </c>
      <c r="C370" s="22" t="s">
        <v>80</v>
      </c>
      <c r="D370" s="22" t="s">
        <v>28</v>
      </c>
      <c r="E370" s="22" t="s">
        <v>28</v>
      </c>
      <c r="F370" s="22" t="s">
        <v>27</v>
      </c>
      <c r="G370" s="22" t="s">
        <v>27</v>
      </c>
      <c r="H370" s="22"/>
      <c r="I370" s="22" t="s">
        <v>68</v>
      </c>
      <c r="J370" s="22" t="s">
        <v>30</v>
      </c>
      <c r="K370" s="22" t="s">
        <v>180</v>
      </c>
      <c r="L370" s="22" t="s">
        <v>31</v>
      </c>
      <c r="M370" s="22"/>
      <c r="N370" s="51">
        <v>1237710.18</v>
      </c>
      <c r="O370" s="51">
        <v>1237710.18</v>
      </c>
      <c r="P370" s="51">
        <v>0</v>
      </c>
      <c r="Q370" s="124">
        <f t="shared" si="86"/>
        <v>0</v>
      </c>
      <c r="R370" s="46">
        <f t="shared" si="94"/>
        <v>412570.06</v>
      </c>
      <c r="S370" s="23">
        <f t="shared" si="95"/>
        <v>412570.06</v>
      </c>
      <c r="T370" s="115">
        <v>0</v>
      </c>
      <c r="U370" s="154"/>
      <c r="V370" s="53"/>
    </row>
    <row r="371" spans="1:22" s="24" customFormat="1" ht="24.95" customHeight="1" x14ac:dyDescent="0.25">
      <c r="A371" s="21">
        <f t="shared" si="96"/>
        <v>346</v>
      </c>
      <c r="B371" s="40">
        <v>19</v>
      </c>
      <c r="C371" s="22" t="s">
        <v>80</v>
      </c>
      <c r="D371" s="22" t="s">
        <v>28</v>
      </c>
      <c r="E371" s="22" t="s">
        <v>28</v>
      </c>
      <c r="F371" s="22" t="s">
        <v>27</v>
      </c>
      <c r="G371" s="22" t="s">
        <v>27</v>
      </c>
      <c r="H371" s="22"/>
      <c r="I371" s="22" t="s">
        <v>181</v>
      </c>
      <c r="J371" s="22" t="s">
        <v>30</v>
      </c>
      <c r="K371" s="22" t="s">
        <v>180</v>
      </c>
      <c r="L371" s="22" t="s">
        <v>31</v>
      </c>
      <c r="M371" s="22"/>
      <c r="N371" s="51">
        <v>22000</v>
      </c>
      <c r="O371" s="51">
        <v>22000</v>
      </c>
      <c r="P371" s="51">
        <v>0</v>
      </c>
      <c r="Q371" s="124">
        <f t="shared" si="86"/>
        <v>0</v>
      </c>
      <c r="R371" s="46">
        <f t="shared" si="94"/>
        <v>7333.333333333333</v>
      </c>
      <c r="S371" s="23">
        <f t="shared" si="95"/>
        <v>7333.333333333333</v>
      </c>
      <c r="T371" s="115">
        <v>0</v>
      </c>
      <c r="U371" s="154"/>
      <c r="V371" s="53"/>
    </row>
    <row r="372" spans="1:22" s="24" customFormat="1" ht="24.95" customHeight="1" x14ac:dyDescent="0.25">
      <c r="A372" s="21">
        <f t="shared" si="96"/>
        <v>347</v>
      </c>
      <c r="B372" s="40">
        <v>19</v>
      </c>
      <c r="C372" s="22" t="s">
        <v>80</v>
      </c>
      <c r="D372" s="22" t="s">
        <v>28</v>
      </c>
      <c r="E372" s="22" t="s">
        <v>28</v>
      </c>
      <c r="F372" s="22" t="s">
        <v>27</v>
      </c>
      <c r="G372" s="22" t="s">
        <v>27</v>
      </c>
      <c r="H372" s="22"/>
      <c r="I372" s="22" t="s">
        <v>90</v>
      </c>
      <c r="J372" s="22" t="s">
        <v>30</v>
      </c>
      <c r="K372" s="22" t="s">
        <v>180</v>
      </c>
      <c r="L372" s="22" t="s">
        <v>31</v>
      </c>
      <c r="M372" s="22"/>
      <c r="N372" s="51">
        <v>25000</v>
      </c>
      <c r="O372" s="51">
        <v>25000</v>
      </c>
      <c r="P372" s="51">
        <v>0</v>
      </c>
      <c r="Q372" s="124">
        <f t="shared" si="86"/>
        <v>0</v>
      </c>
      <c r="R372" s="46">
        <f t="shared" si="94"/>
        <v>8333.3333333333339</v>
      </c>
      <c r="S372" s="23">
        <f t="shared" si="95"/>
        <v>8333.3333333333339</v>
      </c>
      <c r="T372" s="115">
        <v>0</v>
      </c>
      <c r="U372" s="154"/>
      <c r="V372" s="53"/>
    </row>
    <row r="373" spans="1:22" s="24" customFormat="1" ht="24.95" customHeight="1" x14ac:dyDescent="0.25">
      <c r="A373" s="21">
        <f t="shared" si="96"/>
        <v>348</v>
      </c>
      <c r="B373" s="40">
        <v>19</v>
      </c>
      <c r="C373" s="22" t="s">
        <v>80</v>
      </c>
      <c r="D373" s="22" t="s">
        <v>28</v>
      </c>
      <c r="E373" s="22" t="s">
        <v>28</v>
      </c>
      <c r="F373" s="22" t="s">
        <v>27</v>
      </c>
      <c r="G373" s="22" t="s">
        <v>27</v>
      </c>
      <c r="H373" s="22"/>
      <c r="I373" s="22" t="s">
        <v>182</v>
      </c>
      <c r="J373" s="22" t="s">
        <v>30</v>
      </c>
      <c r="K373" s="22" t="s">
        <v>180</v>
      </c>
      <c r="L373" s="22" t="s">
        <v>31</v>
      </c>
      <c r="M373" s="22"/>
      <c r="N373" s="51">
        <v>18000</v>
      </c>
      <c r="O373" s="51">
        <v>18000</v>
      </c>
      <c r="P373" s="51">
        <v>0</v>
      </c>
      <c r="Q373" s="124">
        <f t="shared" si="86"/>
        <v>0</v>
      </c>
      <c r="R373" s="46">
        <f t="shared" si="94"/>
        <v>6000</v>
      </c>
      <c r="S373" s="23">
        <f t="shared" si="95"/>
        <v>6000</v>
      </c>
      <c r="T373" s="115">
        <v>0</v>
      </c>
      <c r="U373" s="154"/>
      <c r="V373" s="53"/>
    </row>
    <row r="374" spans="1:22" s="24" customFormat="1" ht="24.95" customHeight="1" x14ac:dyDescent="0.25">
      <c r="A374" s="21">
        <f t="shared" si="96"/>
        <v>349</v>
      </c>
      <c r="B374" s="40">
        <v>19</v>
      </c>
      <c r="C374" s="22" t="s">
        <v>80</v>
      </c>
      <c r="D374" s="22" t="s">
        <v>28</v>
      </c>
      <c r="E374" s="22" t="s">
        <v>28</v>
      </c>
      <c r="F374" s="22" t="s">
        <v>27</v>
      </c>
      <c r="G374" s="22" t="s">
        <v>27</v>
      </c>
      <c r="H374" s="22"/>
      <c r="I374" s="22" t="s">
        <v>183</v>
      </c>
      <c r="J374" s="22" t="s">
        <v>30</v>
      </c>
      <c r="K374" s="22" t="s">
        <v>180</v>
      </c>
      <c r="L374" s="22" t="s">
        <v>31</v>
      </c>
      <c r="M374" s="22"/>
      <c r="N374" s="51">
        <v>150000</v>
      </c>
      <c r="O374" s="51">
        <v>150000</v>
      </c>
      <c r="P374" s="51">
        <v>19476.330000000002</v>
      </c>
      <c r="Q374" s="124">
        <f t="shared" si="86"/>
        <v>39392.299999999996</v>
      </c>
      <c r="R374" s="46">
        <f t="shared" si="94"/>
        <v>50000</v>
      </c>
      <c r="S374" s="23">
        <f t="shared" si="95"/>
        <v>50000</v>
      </c>
      <c r="T374" s="115">
        <v>58868.63</v>
      </c>
      <c r="U374" s="154"/>
      <c r="V374" s="53"/>
    </row>
    <row r="375" spans="1:22" s="24" customFormat="1" ht="24.95" customHeight="1" x14ac:dyDescent="0.25">
      <c r="A375" s="21">
        <f t="shared" si="96"/>
        <v>350</v>
      </c>
      <c r="B375" s="40">
        <v>19</v>
      </c>
      <c r="C375" s="22" t="s">
        <v>80</v>
      </c>
      <c r="D375" s="22" t="s">
        <v>28</v>
      </c>
      <c r="E375" s="22" t="s">
        <v>28</v>
      </c>
      <c r="F375" s="22" t="s">
        <v>27</v>
      </c>
      <c r="G375" s="22" t="s">
        <v>27</v>
      </c>
      <c r="H375" s="22"/>
      <c r="I375" s="22" t="s">
        <v>89</v>
      </c>
      <c r="J375" s="22" t="s">
        <v>30</v>
      </c>
      <c r="K375" s="22" t="s">
        <v>180</v>
      </c>
      <c r="L375" s="22" t="s">
        <v>31</v>
      </c>
      <c r="M375" s="22"/>
      <c r="N375" s="51">
        <v>75000</v>
      </c>
      <c r="O375" s="51">
        <v>75000</v>
      </c>
      <c r="P375" s="51">
        <v>0</v>
      </c>
      <c r="Q375" s="124">
        <f t="shared" si="86"/>
        <v>0</v>
      </c>
      <c r="R375" s="46">
        <f t="shared" si="94"/>
        <v>25000</v>
      </c>
      <c r="S375" s="23">
        <f t="shared" si="95"/>
        <v>25000</v>
      </c>
      <c r="T375" s="115">
        <v>0</v>
      </c>
      <c r="U375" s="154"/>
      <c r="V375" s="53"/>
    </row>
    <row r="376" spans="1:22" s="24" customFormat="1" ht="24.95" customHeight="1" x14ac:dyDescent="0.25">
      <c r="A376" s="21">
        <f t="shared" si="96"/>
        <v>351</v>
      </c>
      <c r="B376" s="40">
        <v>19</v>
      </c>
      <c r="C376" s="22" t="s">
        <v>80</v>
      </c>
      <c r="D376" s="22" t="s">
        <v>28</v>
      </c>
      <c r="E376" s="22" t="s">
        <v>28</v>
      </c>
      <c r="F376" s="22" t="s">
        <v>27</v>
      </c>
      <c r="G376" s="22" t="s">
        <v>27</v>
      </c>
      <c r="H376" s="22"/>
      <c r="I376" s="22" t="s">
        <v>86</v>
      </c>
      <c r="J376" s="22" t="s">
        <v>30</v>
      </c>
      <c r="K376" s="22" t="s">
        <v>180</v>
      </c>
      <c r="L376" s="22" t="s">
        <v>31</v>
      </c>
      <c r="M376" s="22"/>
      <c r="N376" s="51">
        <v>6100</v>
      </c>
      <c r="O376" s="51">
        <v>6100</v>
      </c>
      <c r="P376" s="51">
        <v>0</v>
      </c>
      <c r="Q376" s="124">
        <f t="shared" si="86"/>
        <v>0</v>
      </c>
      <c r="R376" s="46">
        <f t="shared" si="94"/>
        <v>2033.3333333333333</v>
      </c>
      <c r="S376" s="23">
        <f t="shared" si="95"/>
        <v>2033.3333333333333</v>
      </c>
      <c r="T376" s="115">
        <v>0</v>
      </c>
      <c r="U376" s="154"/>
      <c r="V376" s="53"/>
    </row>
    <row r="377" spans="1:22" s="24" customFormat="1" ht="24.95" customHeight="1" x14ac:dyDescent="0.25">
      <c r="A377" s="21">
        <f t="shared" si="96"/>
        <v>352</v>
      </c>
      <c r="B377" s="40">
        <v>19</v>
      </c>
      <c r="C377" s="22" t="s">
        <v>80</v>
      </c>
      <c r="D377" s="22" t="s">
        <v>28</v>
      </c>
      <c r="E377" s="22" t="s">
        <v>28</v>
      </c>
      <c r="F377" s="22" t="s">
        <v>27</v>
      </c>
      <c r="G377" s="22" t="s">
        <v>27</v>
      </c>
      <c r="H377" s="22"/>
      <c r="I377" s="22" t="s">
        <v>118</v>
      </c>
      <c r="J377" s="22" t="s">
        <v>30</v>
      </c>
      <c r="K377" s="22" t="s">
        <v>180</v>
      </c>
      <c r="L377" s="22" t="s">
        <v>31</v>
      </c>
      <c r="M377" s="22"/>
      <c r="N377" s="51">
        <v>150000</v>
      </c>
      <c r="O377" s="51">
        <v>150000</v>
      </c>
      <c r="P377" s="51">
        <v>0</v>
      </c>
      <c r="Q377" s="124">
        <f t="shared" si="86"/>
        <v>2444</v>
      </c>
      <c r="R377" s="46">
        <f t="shared" si="94"/>
        <v>50000</v>
      </c>
      <c r="S377" s="23">
        <f t="shared" si="95"/>
        <v>50000</v>
      </c>
      <c r="T377" s="115">
        <v>2444</v>
      </c>
      <c r="U377" s="154"/>
      <c r="V377" s="53"/>
    </row>
    <row r="378" spans="1:22" s="24" customFormat="1" ht="24.95" customHeight="1" x14ac:dyDescent="0.25">
      <c r="A378" s="21">
        <f t="shared" si="96"/>
        <v>353</v>
      </c>
      <c r="B378" s="40">
        <v>19</v>
      </c>
      <c r="C378" s="22" t="s">
        <v>80</v>
      </c>
      <c r="D378" s="22" t="s">
        <v>28</v>
      </c>
      <c r="E378" s="22" t="s">
        <v>28</v>
      </c>
      <c r="F378" s="22" t="s">
        <v>27</v>
      </c>
      <c r="G378" s="22" t="s">
        <v>27</v>
      </c>
      <c r="H378" s="22"/>
      <c r="I378" s="22" t="s">
        <v>135</v>
      </c>
      <c r="J378" s="22" t="s">
        <v>30</v>
      </c>
      <c r="K378" s="22" t="s">
        <v>180</v>
      </c>
      <c r="L378" s="22" t="s">
        <v>31</v>
      </c>
      <c r="M378" s="22"/>
      <c r="N378" s="51">
        <v>1411200</v>
      </c>
      <c r="O378" s="51">
        <v>1411200</v>
      </c>
      <c r="P378" s="51">
        <v>246000</v>
      </c>
      <c r="Q378" s="124">
        <f t="shared" si="86"/>
        <v>294800</v>
      </c>
      <c r="R378" s="46">
        <f t="shared" si="94"/>
        <v>470400</v>
      </c>
      <c r="S378" s="23">
        <f t="shared" si="95"/>
        <v>470400</v>
      </c>
      <c r="T378" s="115">
        <v>540800</v>
      </c>
      <c r="U378" s="154"/>
      <c r="V378" s="53"/>
    </row>
    <row r="379" spans="1:22" s="24" customFormat="1" ht="24.95" customHeight="1" x14ac:dyDescent="0.25">
      <c r="A379" s="21">
        <f t="shared" si="96"/>
        <v>354</v>
      </c>
      <c r="B379" s="40">
        <v>19</v>
      </c>
      <c r="C379" s="22" t="s">
        <v>80</v>
      </c>
      <c r="D379" s="22" t="s">
        <v>28</v>
      </c>
      <c r="E379" s="22" t="s">
        <v>28</v>
      </c>
      <c r="F379" s="22" t="s">
        <v>27</v>
      </c>
      <c r="G379" s="22" t="s">
        <v>27</v>
      </c>
      <c r="H379" s="22"/>
      <c r="I379" s="22" t="s">
        <v>64</v>
      </c>
      <c r="J379" s="22" t="s">
        <v>30</v>
      </c>
      <c r="K379" s="22" t="s">
        <v>180</v>
      </c>
      <c r="L379" s="22" t="s">
        <v>31</v>
      </c>
      <c r="M379" s="22"/>
      <c r="N379" s="51">
        <v>250000</v>
      </c>
      <c r="O379" s="51">
        <v>250000</v>
      </c>
      <c r="P379" s="51">
        <v>0</v>
      </c>
      <c r="Q379" s="124">
        <f t="shared" si="86"/>
        <v>0</v>
      </c>
      <c r="R379" s="46">
        <f t="shared" si="94"/>
        <v>83333.333333333328</v>
      </c>
      <c r="S379" s="23">
        <f t="shared" si="95"/>
        <v>83333.333333333328</v>
      </c>
      <c r="T379" s="115">
        <v>0</v>
      </c>
      <c r="U379" s="154"/>
      <c r="V379" s="53"/>
    </row>
    <row r="380" spans="1:22" s="24" customFormat="1" ht="24.95" customHeight="1" x14ac:dyDescent="0.25">
      <c r="A380" s="21">
        <f t="shared" si="96"/>
        <v>355</v>
      </c>
      <c r="B380" s="40">
        <v>19</v>
      </c>
      <c r="C380" s="22" t="s">
        <v>80</v>
      </c>
      <c r="D380" s="22" t="s">
        <v>28</v>
      </c>
      <c r="E380" s="22" t="s">
        <v>28</v>
      </c>
      <c r="F380" s="22" t="s">
        <v>27</v>
      </c>
      <c r="G380" s="22" t="s">
        <v>27</v>
      </c>
      <c r="H380" s="22"/>
      <c r="I380" s="22" t="s">
        <v>55</v>
      </c>
      <c r="J380" s="22" t="s">
        <v>30</v>
      </c>
      <c r="K380" s="22" t="s">
        <v>180</v>
      </c>
      <c r="L380" s="22" t="s">
        <v>31</v>
      </c>
      <c r="M380" s="22"/>
      <c r="N380" s="51">
        <v>26250</v>
      </c>
      <c r="O380" s="51">
        <v>26250</v>
      </c>
      <c r="P380" s="51">
        <v>0</v>
      </c>
      <c r="Q380" s="124">
        <f t="shared" si="86"/>
        <v>0</v>
      </c>
      <c r="R380" s="46">
        <f t="shared" si="94"/>
        <v>8750</v>
      </c>
      <c r="S380" s="23">
        <f t="shared" si="95"/>
        <v>8750</v>
      </c>
      <c r="T380" s="115">
        <v>0</v>
      </c>
      <c r="U380" s="154"/>
      <c r="V380" s="53"/>
    </row>
    <row r="381" spans="1:22" s="24" customFormat="1" ht="24.95" customHeight="1" x14ac:dyDescent="0.25">
      <c r="A381" s="21">
        <f t="shared" si="96"/>
        <v>356</v>
      </c>
      <c r="B381" s="40">
        <v>19</v>
      </c>
      <c r="C381" s="22" t="s">
        <v>80</v>
      </c>
      <c r="D381" s="22" t="s">
        <v>28</v>
      </c>
      <c r="E381" s="22" t="s">
        <v>28</v>
      </c>
      <c r="F381" s="22" t="s">
        <v>27</v>
      </c>
      <c r="G381" s="22" t="s">
        <v>27</v>
      </c>
      <c r="H381" s="22"/>
      <c r="I381" s="22" t="s">
        <v>122</v>
      </c>
      <c r="J381" s="22" t="s">
        <v>30</v>
      </c>
      <c r="K381" s="22" t="s">
        <v>180</v>
      </c>
      <c r="L381" s="22" t="s">
        <v>31</v>
      </c>
      <c r="M381" s="22"/>
      <c r="N381" s="51">
        <v>13000</v>
      </c>
      <c r="O381" s="51">
        <v>13000</v>
      </c>
      <c r="P381" s="51">
        <v>1182</v>
      </c>
      <c r="Q381" s="124">
        <f t="shared" si="86"/>
        <v>3446</v>
      </c>
      <c r="R381" s="46">
        <f t="shared" si="94"/>
        <v>4333.333333333333</v>
      </c>
      <c r="S381" s="23">
        <f t="shared" si="95"/>
        <v>4333.333333333333</v>
      </c>
      <c r="T381" s="115">
        <v>4628</v>
      </c>
      <c r="U381" s="154"/>
      <c r="V381" s="53"/>
    </row>
    <row r="382" spans="1:22" s="24" customFormat="1" ht="24.95" customHeight="1" x14ac:dyDescent="0.25">
      <c r="A382" s="21">
        <f t="shared" si="96"/>
        <v>357</v>
      </c>
      <c r="B382" s="40">
        <v>19</v>
      </c>
      <c r="C382" s="22" t="s">
        <v>80</v>
      </c>
      <c r="D382" s="22" t="s">
        <v>28</v>
      </c>
      <c r="E382" s="22" t="s">
        <v>28</v>
      </c>
      <c r="F382" s="22" t="s">
        <v>27</v>
      </c>
      <c r="G382" s="22" t="s">
        <v>27</v>
      </c>
      <c r="H382" s="22"/>
      <c r="I382" s="22" t="s">
        <v>184</v>
      </c>
      <c r="J382" s="22" t="s">
        <v>30</v>
      </c>
      <c r="K382" s="22" t="s">
        <v>180</v>
      </c>
      <c r="L382" s="22" t="s">
        <v>31</v>
      </c>
      <c r="M382" s="22"/>
      <c r="N382" s="51">
        <v>750</v>
      </c>
      <c r="O382" s="51">
        <v>750</v>
      </c>
      <c r="P382" s="51">
        <v>0</v>
      </c>
      <c r="Q382" s="124">
        <f t="shared" si="86"/>
        <v>0</v>
      </c>
      <c r="R382" s="46">
        <f t="shared" si="94"/>
        <v>250</v>
      </c>
      <c r="S382" s="23">
        <f t="shared" si="95"/>
        <v>250</v>
      </c>
      <c r="T382" s="115">
        <v>0</v>
      </c>
      <c r="U382" s="154"/>
      <c r="V382" s="53"/>
    </row>
    <row r="383" spans="1:22" s="24" customFormat="1" ht="24.95" customHeight="1" x14ac:dyDescent="0.25">
      <c r="A383" s="21">
        <f t="shared" si="96"/>
        <v>358</v>
      </c>
      <c r="B383" s="40">
        <v>19</v>
      </c>
      <c r="C383" s="22" t="s">
        <v>80</v>
      </c>
      <c r="D383" s="22" t="s">
        <v>28</v>
      </c>
      <c r="E383" s="22" t="s">
        <v>28</v>
      </c>
      <c r="F383" s="22" t="s">
        <v>27</v>
      </c>
      <c r="G383" s="22" t="s">
        <v>27</v>
      </c>
      <c r="H383" s="22"/>
      <c r="I383" s="22" t="s">
        <v>185</v>
      </c>
      <c r="J383" s="22" t="s">
        <v>30</v>
      </c>
      <c r="K383" s="22" t="s">
        <v>180</v>
      </c>
      <c r="L383" s="22" t="s">
        <v>31</v>
      </c>
      <c r="M383" s="22"/>
      <c r="N383" s="51">
        <v>25025</v>
      </c>
      <c r="O383" s="51">
        <v>25025</v>
      </c>
      <c r="P383" s="51">
        <v>0</v>
      </c>
      <c r="Q383" s="124">
        <f t="shared" si="86"/>
        <v>0</v>
      </c>
      <c r="R383" s="46">
        <f t="shared" si="94"/>
        <v>8341.6666666666661</v>
      </c>
      <c r="S383" s="23">
        <f t="shared" si="95"/>
        <v>8341.6666666666661</v>
      </c>
      <c r="T383" s="115">
        <v>0</v>
      </c>
      <c r="U383" s="154"/>
      <c r="V383" s="53"/>
    </row>
    <row r="384" spans="1:22" s="24" customFormat="1" ht="24.95" customHeight="1" x14ac:dyDescent="0.25">
      <c r="A384" s="21">
        <f t="shared" si="96"/>
        <v>359</v>
      </c>
      <c r="B384" s="40">
        <v>19</v>
      </c>
      <c r="C384" s="22" t="s">
        <v>80</v>
      </c>
      <c r="D384" s="22" t="s">
        <v>28</v>
      </c>
      <c r="E384" s="22" t="s">
        <v>28</v>
      </c>
      <c r="F384" s="22" t="s">
        <v>27</v>
      </c>
      <c r="G384" s="22" t="s">
        <v>27</v>
      </c>
      <c r="H384" s="22"/>
      <c r="I384" s="22" t="s">
        <v>72</v>
      </c>
      <c r="J384" s="22" t="s">
        <v>30</v>
      </c>
      <c r="K384" s="22" t="s">
        <v>180</v>
      </c>
      <c r="L384" s="22" t="s">
        <v>31</v>
      </c>
      <c r="M384" s="22"/>
      <c r="N384" s="51">
        <v>127500</v>
      </c>
      <c r="O384" s="51">
        <v>127500</v>
      </c>
      <c r="P384" s="51">
        <v>0</v>
      </c>
      <c r="Q384" s="124">
        <f t="shared" si="86"/>
        <v>35600</v>
      </c>
      <c r="R384" s="46">
        <f t="shared" si="94"/>
        <v>42500</v>
      </c>
      <c r="S384" s="23">
        <f t="shared" si="95"/>
        <v>42500</v>
      </c>
      <c r="T384" s="115">
        <v>35600</v>
      </c>
      <c r="U384" s="154"/>
      <c r="V384" s="53"/>
    </row>
    <row r="385" spans="1:22" s="24" customFormat="1" ht="24.95" customHeight="1" x14ac:dyDescent="0.25">
      <c r="A385" s="21">
        <f t="shared" si="96"/>
        <v>360</v>
      </c>
      <c r="B385" s="40">
        <v>19</v>
      </c>
      <c r="C385" s="22" t="s">
        <v>80</v>
      </c>
      <c r="D385" s="22" t="s">
        <v>28</v>
      </c>
      <c r="E385" s="22" t="s">
        <v>28</v>
      </c>
      <c r="F385" s="22" t="s">
        <v>27</v>
      </c>
      <c r="G385" s="22" t="s">
        <v>27</v>
      </c>
      <c r="H385" s="22"/>
      <c r="I385" s="22" t="s">
        <v>65</v>
      </c>
      <c r="J385" s="22" t="s">
        <v>30</v>
      </c>
      <c r="K385" s="22" t="s">
        <v>180</v>
      </c>
      <c r="L385" s="22" t="s">
        <v>31</v>
      </c>
      <c r="M385" s="22"/>
      <c r="N385" s="51">
        <v>25000</v>
      </c>
      <c r="O385" s="51">
        <v>25000</v>
      </c>
      <c r="P385" s="51">
        <v>0</v>
      </c>
      <c r="Q385" s="124">
        <f t="shared" si="86"/>
        <v>0</v>
      </c>
      <c r="R385" s="46">
        <f t="shared" si="94"/>
        <v>8333.3333333333339</v>
      </c>
      <c r="S385" s="23">
        <f t="shared" si="95"/>
        <v>8333.3333333333339</v>
      </c>
      <c r="T385" s="115">
        <v>0</v>
      </c>
      <c r="U385" s="154"/>
      <c r="V385" s="53"/>
    </row>
    <row r="386" spans="1:22" s="24" customFormat="1" ht="24.95" customHeight="1" x14ac:dyDescent="0.25">
      <c r="A386" s="21">
        <f t="shared" si="96"/>
        <v>361</v>
      </c>
      <c r="B386" s="40">
        <v>19</v>
      </c>
      <c r="C386" s="22" t="s">
        <v>80</v>
      </c>
      <c r="D386" s="22" t="s">
        <v>28</v>
      </c>
      <c r="E386" s="22" t="s">
        <v>28</v>
      </c>
      <c r="F386" s="22" t="s">
        <v>27</v>
      </c>
      <c r="G386" s="22" t="s">
        <v>27</v>
      </c>
      <c r="H386" s="22"/>
      <c r="I386" s="22" t="s">
        <v>61</v>
      </c>
      <c r="J386" s="22" t="s">
        <v>30</v>
      </c>
      <c r="K386" s="22" t="s">
        <v>180</v>
      </c>
      <c r="L386" s="22" t="s">
        <v>31</v>
      </c>
      <c r="M386" s="22"/>
      <c r="N386" s="51">
        <v>4326500</v>
      </c>
      <c r="O386" s="51">
        <v>4326500</v>
      </c>
      <c r="P386" s="51">
        <v>1373491.65</v>
      </c>
      <c r="Q386" s="124">
        <f t="shared" si="86"/>
        <v>1276801.6499999999</v>
      </c>
      <c r="R386" s="46">
        <f t="shared" si="94"/>
        <v>1442166.6666666667</v>
      </c>
      <c r="S386" s="23">
        <f t="shared" si="95"/>
        <v>1442166.6666666667</v>
      </c>
      <c r="T386" s="115">
        <v>2650293.2999999998</v>
      </c>
      <c r="U386" s="154"/>
      <c r="V386" s="53"/>
    </row>
    <row r="387" spans="1:22" s="24" customFormat="1" ht="24.95" customHeight="1" x14ac:dyDescent="0.25">
      <c r="A387" s="21">
        <f t="shared" si="96"/>
        <v>362</v>
      </c>
      <c r="B387" s="40">
        <v>19</v>
      </c>
      <c r="C387" s="22" t="s">
        <v>80</v>
      </c>
      <c r="D387" s="22" t="s">
        <v>28</v>
      </c>
      <c r="E387" s="22" t="s">
        <v>28</v>
      </c>
      <c r="F387" s="22" t="s">
        <v>27</v>
      </c>
      <c r="G387" s="22" t="s">
        <v>27</v>
      </c>
      <c r="H387" s="22"/>
      <c r="I387" s="22" t="s">
        <v>74</v>
      </c>
      <c r="J387" s="22" t="s">
        <v>30</v>
      </c>
      <c r="K387" s="22" t="s">
        <v>180</v>
      </c>
      <c r="L387" s="22" t="s">
        <v>31</v>
      </c>
      <c r="M387" s="22"/>
      <c r="N387" s="51">
        <v>966659</v>
      </c>
      <c r="O387" s="51">
        <v>966659</v>
      </c>
      <c r="P387" s="51">
        <v>37407.800000000003</v>
      </c>
      <c r="Q387" s="124">
        <f t="shared" si="86"/>
        <v>0</v>
      </c>
      <c r="R387" s="46">
        <f t="shared" si="94"/>
        <v>322219.66666666669</v>
      </c>
      <c r="S387" s="23">
        <f t="shared" si="95"/>
        <v>322219.66666666669</v>
      </c>
      <c r="T387" s="115">
        <v>37407.800000000003</v>
      </c>
      <c r="U387" s="154"/>
      <c r="V387" s="53"/>
    </row>
    <row r="388" spans="1:22" s="24" customFormat="1" ht="24.95" customHeight="1" x14ac:dyDescent="0.25">
      <c r="A388" s="21">
        <f t="shared" si="96"/>
        <v>363</v>
      </c>
      <c r="B388" s="40">
        <v>19</v>
      </c>
      <c r="C388" s="22" t="s">
        <v>80</v>
      </c>
      <c r="D388" s="22" t="s">
        <v>28</v>
      </c>
      <c r="E388" s="22" t="s">
        <v>28</v>
      </c>
      <c r="F388" s="22" t="s">
        <v>27</v>
      </c>
      <c r="G388" s="22" t="s">
        <v>27</v>
      </c>
      <c r="H388" s="22"/>
      <c r="I388" s="22" t="s">
        <v>166</v>
      </c>
      <c r="J388" s="22" t="s">
        <v>30</v>
      </c>
      <c r="K388" s="22" t="s">
        <v>180</v>
      </c>
      <c r="L388" s="22" t="s">
        <v>31</v>
      </c>
      <c r="M388" s="22"/>
      <c r="N388" s="51">
        <v>100000</v>
      </c>
      <c r="O388" s="51">
        <v>100000</v>
      </c>
      <c r="P388" s="51">
        <v>0</v>
      </c>
      <c r="Q388" s="124">
        <f t="shared" si="86"/>
        <v>0</v>
      </c>
      <c r="R388" s="46">
        <f t="shared" si="94"/>
        <v>33333.333333333336</v>
      </c>
      <c r="S388" s="23">
        <f t="shared" si="95"/>
        <v>33333.333333333336</v>
      </c>
      <c r="T388" s="115">
        <v>0</v>
      </c>
      <c r="U388" s="154"/>
      <c r="V388" s="53"/>
    </row>
    <row r="389" spans="1:22" s="24" customFormat="1" ht="24.95" customHeight="1" x14ac:dyDescent="0.25">
      <c r="A389" s="21">
        <f t="shared" si="96"/>
        <v>364</v>
      </c>
      <c r="B389" s="40">
        <v>19</v>
      </c>
      <c r="C389" s="22" t="s">
        <v>80</v>
      </c>
      <c r="D389" s="22" t="s">
        <v>28</v>
      </c>
      <c r="E389" s="22" t="s">
        <v>28</v>
      </c>
      <c r="F389" s="22" t="s">
        <v>27</v>
      </c>
      <c r="G389" s="22" t="s">
        <v>27</v>
      </c>
      <c r="H389" s="22"/>
      <c r="I389" s="22" t="s">
        <v>100</v>
      </c>
      <c r="J389" s="22" t="s">
        <v>30</v>
      </c>
      <c r="K389" s="22" t="s">
        <v>180</v>
      </c>
      <c r="L389" s="22" t="s">
        <v>31</v>
      </c>
      <c r="M389" s="22"/>
      <c r="N389" s="51">
        <v>100000</v>
      </c>
      <c r="O389" s="51">
        <v>100000</v>
      </c>
      <c r="P389" s="51">
        <v>0</v>
      </c>
      <c r="Q389" s="124">
        <f t="shared" si="86"/>
        <v>0</v>
      </c>
      <c r="R389" s="46">
        <f t="shared" si="94"/>
        <v>33333.333333333336</v>
      </c>
      <c r="S389" s="23">
        <f t="shared" si="95"/>
        <v>33333.333333333336</v>
      </c>
      <c r="T389" s="115">
        <v>0</v>
      </c>
      <c r="U389" s="154"/>
      <c r="V389" s="53"/>
    </row>
    <row r="390" spans="1:22" s="24" customFormat="1" ht="24.95" customHeight="1" x14ac:dyDescent="0.25">
      <c r="A390" s="21">
        <f t="shared" si="96"/>
        <v>365</v>
      </c>
      <c r="B390" s="40">
        <v>19</v>
      </c>
      <c r="C390" s="22" t="s">
        <v>80</v>
      </c>
      <c r="D390" s="22" t="s">
        <v>28</v>
      </c>
      <c r="E390" s="22" t="s">
        <v>28</v>
      </c>
      <c r="F390" s="22" t="s">
        <v>27</v>
      </c>
      <c r="G390" s="22" t="s">
        <v>27</v>
      </c>
      <c r="H390" s="22"/>
      <c r="I390" s="22" t="s">
        <v>186</v>
      </c>
      <c r="J390" s="22" t="s">
        <v>30</v>
      </c>
      <c r="K390" s="22" t="s">
        <v>180</v>
      </c>
      <c r="L390" s="22" t="s">
        <v>31</v>
      </c>
      <c r="M390" s="22"/>
      <c r="N390" s="51">
        <v>306510</v>
      </c>
      <c r="O390" s="51">
        <v>306510</v>
      </c>
      <c r="P390" s="51">
        <v>0</v>
      </c>
      <c r="Q390" s="124">
        <f t="shared" si="86"/>
        <v>0</v>
      </c>
      <c r="R390" s="46">
        <f t="shared" si="94"/>
        <v>102170</v>
      </c>
      <c r="S390" s="23">
        <f t="shared" si="95"/>
        <v>102170</v>
      </c>
      <c r="T390" s="115">
        <v>0</v>
      </c>
      <c r="U390" s="154"/>
      <c r="V390" s="53"/>
    </row>
    <row r="391" spans="1:22" s="24" customFormat="1" ht="24.95" customHeight="1" x14ac:dyDescent="0.25">
      <c r="A391" s="21">
        <f t="shared" si="96"/>
        <v>366</v>
      </c>
      <c r="B391" s="40">
        <v>19</v>
      </c>
      <c r="C391" s="22" t="s">
        <v>80</v>
      </c>
      <c r="D391" s="22" t="s">
        <v>28</v>
      </c>
      <c r="E391" s="22" t="s">
        <v>28</v>
      </c>
      <c r="F391" s="22" t="s">
        <v>27</v>
      </c>
      <c r="G391" s="22" t="s">
        <v>27</v>
      </c>
      <c r="H391" s="22"/>
      <c r="I391" s="22" t="s">
        <v>66</v>
      </c>
      <c r="J391" s="22" t="s">
        <v>30</v>
      </c>
      <c r="K391" s="22" t="s">
        <v>180</v>
      </c>
      <c r="L391" s="22" t="s">
        <v>31</v>
      </c>
      <c r="M391" s="22"/>
      <c r="N391" s="51">
        <v>18000</v>
      </c>
      <c r="O391" s="51">
        <v>18000</v>
      </c>
      <c r="P391" s="51">
        <v>6375</v>
      </c>
      <c r="Q391" s="124">
        <f t="shared" si="86"/>
        <v>8250</v>
      </c>
      <c r="R391" s="46">
        <f t="shared" si="94"/>
        <v>6000</v>
      </c>
      <c r="S391" s="23">
        <f t="shared" si="95"/>
        <v>6000</v>
      </c>
      <c r="T391" s="115">
        <v>14625</v>
      </c>
      <c r="U391" s="154"/>
      <c r="V391" s="53"/>
    </row>
    <row r="392" spans="1:22" s="24" customFormat="1" ht="24.95" customHeight="1" x14ac:dyDescent="0.25">
      <c r="A392" s="21">
        <f t="shared" si="96"/>
        <v>367</v>
      </c>
      <c r="B392" s="40">
        <v>19</v>
      </c>
      <c r="C392" s="22" t="s">
        <v>80</v>
      </c>
      <c r="D392" s="22" t="s">
        <v>28</v>
      </c>
      <c r="E392" s="22" t="s">
        <v>28</v>
      </c>
      <c r="F392" s="22" t="s">
        <v>27</v>
      </c>
      <c r="G392" s="22" t="s">
        <v>27</v>
      </c>
      <c r="H392" s="22"/>
      <c r="I392" s="22" t="s">
        <v>104</v>
      </c>
      <c r="J392" s="22" t="s">
        <v>30</v>
      </c>
      <c r="K392" s="22" t="s">
        <v>180</v>
      </c>
      <c r="L392" s="22" t="s">
        <v>31</v>
      </c>
      <c r="M392" s="22"/>
      <c r="N392" s="51">
        <v>500000</v>
      </c>
      <c r="O392" s="51">
        <v>515000</v>
      </c>
      <c r="P392" s="51">
        <v>0</v>
      </c>
      <c r="Q392" s="124">
        <f t="shared" si="86"/>
        <v>0</v>
      </c>
      <c r="R392" s="46">
        <f t="shared" si="94"/>
        <v>166666.66666666666</v>
      </c>
      <c r="S392" s="23">
        <f t="shared" si="95"/>
        <v>171666.66666666666</v>
      </c>
      <c r="T392" s="115">
        <v>0</v>
      </c>
      <c r="U392" s="154"/>
      <c r="V392" s="53"/>
    </row>
    <row r="393" spans="1:22" s="24" customFormat="1" ht="24.95" customHeight="1" x14ac:dyDescent="0.25">
      <c r="A393" s="21">
        <f t="shared" si="96"/>
        <v>368</v>
      </c>
      <c r="B393" s="40">
        <v>19</v>
      </c>
      <c r="C393" s="22" t="s">
        <v>80</v>
      </c>
      <c r="D393" s="22" t="s">
        <v>28</v>
      </c>
      <c r="E393" s="22" t="s">
        <v>28</v>
      </c>
      <c r="F393" s="22" t="s">
        <v>27</v>
      </c>
      <c r="G393" s="22" t="s">
        <v>27</v>
      </c>
      <c r="H393" s="22"/>
      <c r="I393" s="22" t="s">
        <v>77</v>
      </c>
      <c r="J393" s="22" t="s">
        <v>30</v>
      </c>
      <c r="K393" s="22" t="s">
        <v>180</v>
      </c>
      <c r="L393" s="22" t="s">
        <v>31</v>
      </c>
      <c r="M393" s="22"/>
      <c r="N393" s="51">
        <v>600000</v>
      </c>
      <c r="O393" s="51">
        <v>600000</v>
      </c>
      <c r="P393" s="51">
        <v>122214.71</v>
      </c>
      <c r="Q393" s="124">
        <f t="shared" si="86"/>
        <v>90648.119999999981</v>
      </c>
      <c r="R393" s="46">
        <f t="shared" si="94"/>
        <v>200000</v>
      </c>
      <c r="S393" s="23">
        <f t="shared" si="95"/>
        <v>200000</v>
      </c>
      <c r="T393" s="115">
        <v>212862.83</v>
      </c>
      <c r="U393" s="154"/>
      <c r="V393" s="53"/>
    </row>
    <row r="394" spans="1:22" s="24" customFormat="1" ht="24.95" customHeight="1" x14ac:dyDescent="0.25">
      <c r="A394" s="21">
        <f t="shared" si="96"/>
        <v>369</v>
      </c>
      <c r="B394" s="40">
        <v>19</v>
      </c>
      <c r="C394" s="22" t="s">
        <v>80</v>
      </c>
      <c r="D394" s="22" t="s">
        <v>28</v>
      </c>
      <c r="E394" s="22" t="s">
        <v>28</v>
      </c>
      <c r="F394" s="22" t="s">
        <v>27</v>
      </c>
      <c r="G394" s="22" t="s">
        <v>27</v>
      </c>
      <c r="H394" s="22"/>
      <c r="I394" s="22" t="s">
        <v>62</v>
      </c>
      <c r="J394" s="22" t="s">
        <v>30</v>
      </c>
      <c r="K394" s="22" t="s">
        <v>180</v>
      </c>
      <c r="L394" s="22" t="s">
        <v>31</v>
      </c>
      <c r="M394" s="22"/>
      <c r="N394" s="51">
        <v>11599908</v>
      </c>
      <c r="O394" s="51">
        <v>11599908</v>
      </c>
      <c r="P394" s="51">
        <v>3549941.81</v>
      </c>
      <c r="Q394" s="124">
        <f t="shared" si="86"/>
        <v>3624434.4099999997</v>
      </c>
      <c r="R394" s="46">
        <f t="shared" si="94"/>
        <v>3866636</v>
      </c>
      <c r="S394" s="23">
        <f t="shared" si="95"/>
        <v>3866636</v>
      </c>
      <c r="T394" s="115">
        <v>7174376.2199999997</v>
      </c>
      <c r="U394" s="154"/>
      <c r="V394" s="53"/>
    </row>
    <row r="395" spans="1:22" s="24" customFormat="1" ht="24.95" customHeight="1" x14ac:dyDescent="0.25">
      <c r="A395" s="21">
        <f t="shared" si="96"/>
        <v>370</v>
      </c>
      <c r="B395" s="40">
        <v>19</v>
      </c>
      <c r="C395" s="22" t="s">
        <v>80</v>
      </c>
      <c r="D395" s="22" t="s">
        <v>28</v>
      </c>
      <c r="E395" s="22" t="s">
        <v>28</v>
      </c>
      <c r="F395" s="22" t="s">
        <v>27</v>
      </c>
      <c r="G395" s="22" t="s">
        <v>27</v>
      </c>
      <c r="H395" s="22"/>
      <c r="I395" s="22" t="s">
        <v>71</v>
      </c>
      <c r="J395" s="22" t="s">
        <v>30</v>
      </c>
      <c r="K395" s="22" t="s">
        <v>180</v>
      </c>
      <c r="L395" s="22" t="s">
        <v>31</v>
      </c>
      <c r="M395" s="22"/>
      <c r="N395" s="51">
        <v>768300</v>
      </c>
      <c r="O395" s="51">
        <v>768300</v>
      </c>
      <c r="P395" s="51">
        <v>239032.49</v>
      </c>
      <c r="Q395" s="124">
        <f t="shared" si="86"/>
        <v>228533.32</v>
      </c>
      <c r="R395" s="46">
        <f t="shared" si="94"/>
        <v>256100</v>
      </c>
      <c r="S395" s="23">
        <f t="shared" si="95"/>
        <v>256100</v>
      </c>
      <c r="T395" s="115">
        <v>467565.81</v>
      </c>
      <c r="U395" s="154"/>
      <c r="V395" s="53"/>
    </row>
    <row r="396" spans="1:22" s="24" customFormat="1" ht="24.95" customHeight="1" x14ac:dyDescent="0.25">
      <c r="A396" s="21">
        <f t="shared" si="96"/>
        <v>371</v>
      </c>
      <c r="B396" s="40">
        <v>19</v>
      </c>
      <c r="C396" s="22" t="s">
        <v>80</v>
      </c>
      <c r="D396" s="22" t="s">
        <v>28</v>
      </c>
      <c r="E396" s="22" t="s">
        <v>28</v>
      </c>
      <c r="F396" s="22" t="s">
        <v>27</v>
      </c>
      <c r="G396" s="22" t="s">
        <v>27</v>
      </c>
      <c r="H396" s="22"/>
      <c r="I396" s="22" t="s">
        <v>187</v>
      </c>
      <c r="J396" s="22" t="s">
        <v>30</v>
      </c>
      <c r="K396" s="22" t="s">
        <v>180</v>
      </c>
      <c r="L396" s="22" t="s">
        <v>31</v>
      </c>
      <c r="M396" s="22"/>
      <c r="N396" s="51">
        <v>200000</v>
      </c>
      <c r="O396" s="51">
        <v>185000</v>
      </c>
      <c r="P396" s="51">
        <v>0</v>
      </c>
      <c r="Q396" s="124">
        <f t="shared" si="86"/>
        <v>0</v>
      </c>
      <c r="R396" s="46">
        <f t="shared" si="94"/>
        <v>66666.666666666672</v>
      </c>
      <c r="S396" s="23">
        <f t="shared" si="95"/>
        <v>61666.666666666664</v>
      </c>
      <c r="T396" s="115">
        <v>0</v>
      </c>
      <c r="U396" s="154"/>
      <c r="V396" s="53"/>
    </row>
    <row r="397" spans="1:22" s="24" customFormat="1" ht="24.95" customHeight="1" x14ac:dyDescent="0.25">
      <c r="A397" s="21">
        <f t="shared" si="96"/>
        <v>372</v>
      </c>
      <c r="B397" s="40">
        <v>19</v>
      </c>
      <c r="C397" s="22" t="s">
        <v>80</v>
      </c>
      <c r="D397" s="22" t="s">
        <v>28</v>
      </c>
      <c r="E397" s="22" t="s">
        <v>28</v>
      </c>
      <c r="F397" s="22" t="s">
        <v>27</v>
      </c>
      <c r="G397" s="22" t="s">
        <v>27</v>
      </c>
      <c r="H397" s="22"/>
      <c r="I397" s="22" t="s">
        <v>109</v>
      </c>
      <c r="J397" s="22" t="s">
        <v>30</v>
      </c>
      <c r="K397" s="22" t="s">
        <v>180</v>
      </c>
      <c r="L397" s="22" t="s">
        <v>31</v>
      </c>
      <c r="M397" s="22"/>
      <c r="N397" s="51">
        <v>5000</v>
      </c>
      <c r="O397" s="51">
        <v>5000</v>
      </c>
      <c r="P397" s="51">
        <v>0</v>
      </c>
      <c r="Q397" s="124">
        <f t="shared" ref="Q397:Q437" si="97">+T397-P397</f>
        <v>0</v>
      </c>
      <c r="R397" s="46">
        <f t="shared" si="94"/>
        <v>1666.6666666666667</v>
      </c>
      <c r="S397" s="23">
        <f t="shared" si="95"/>
        <v>1666.6666666666667</v>
      </c>
      <c r="T397" s="115">
        <v>0</v>
      </c>
      <c r="U397" s="154"/>
      <c r="V397" s="53"/>
    </row>
    <row r="398" spans="1:22" s="24" customFormat="1" ht="24.95" customHeight="1" x14ac:dyDescent="0.25">
      <c r="A398" s="21">
        <f t="shared" si="96"/>
        <v>373</v>
      </c>
      <c r="B398" s="40">
        <v>19</v>
      </c>
      <c r="C398" s="22" t="s">
        <v>80</v>
      </c>
      <c r="D398" s="22" t="s">
        <v>28</v>
      </c>
      <c r="E398" s="22" t="s">
        <v>28</v>
      </c>
      <c r="F398" s="22" t="s">
        <v>27</v>
      </c>
      <c r="G398" s="22" t="s">
        <v>27</v>
      </c>
      <c r="H398" s="22"/>
      <c r="I398" s="22" t="s">
        <v>67</v>
      </c>
      <c r="J398" s="22" t="s">
        <v>30</v>
      </c>
      <c r="K398" s="22" t="s">
        <v>180</v>
      </c>
      <c r="L398" s="22" t="s">
        <v>31</v>
      </c>
      <c r="M398" s="22"/>
      <c r="N398" s="51">
        <v>100000</v>
      </c>
      <c r="O398" s="51">
        <v>100000</v>
      </c>
      <c r="P398" s="51">
        <v>0</v>
      </c>
      <c r="Q398" s="124">
        <f t="shared" si="97"/>
        <v>0</v>
      </c>
      <c r="R398" s="46">
        <f t="shared" si="94"/>
        <v>33333.333333333336</v>
      </c>
      <c r="S398" s="23">
        <f t="shared" si="95"/>
        <v>33333.333333333336</v>
      </c>
      <c r="T398" s="115">
        <v>0</v>
      </c>
      <c r="U398" s="154"/>
      <c r="V398" s="53"/>
    </row>
    <row r="399" spans="1:22" s="24" customFormat="1" ht="24.95" customHeight="1" x14ac:dyDescent="0.25">
      <c r="A399" s="21">
        <f t="shared" si="96"/>
        <v>374</v>
      </c>
      <c r="B399" s="40">
        <v>19</v>
      </c>
      <c r="C399" s="22" t="s">
        <v>80</v>
      </c>
      <c r="D399" s="22" t="s">
        <v>28</v>
      </c>
      <c r="E399" s="22" t="s">
        <v>28</v>
      </c>
      <c r="F399" s="22" t="s">
        <v>27</v>
      </c>
      <c r="G399" s="22" t="s">
        <v>27</v>
      </c>
      <c r="H399" s="22"/>
      <c r="I399" s="22" t="s">
        <v>73</v>
      </c>
      <c r="J399" s="22" t="s">
        <v>30</v>
      </c>
      <c r="K399" s="22" t="s">
        <v>180</v>
      </c>
      <c r="L399" s="22" t="s">
        <v>31</v>
      </c>
      <c r="M399" s="22"/>
      <c r="N399" s="51">
        <v>1159990.8</v>
      </c>
      <c r="O399" s="51">
        <v>1159990.8</v>
      </c>
      <c r="P399" s="51">
        <v>0</v>
      </c>
      <c r="Q399" s="124">
        <f t="shared" si="97"/>
        <v>0</v>
      </c>
      <c r="R399" s="46">
        <f t="shared" si="94"/>
        <v>386663.60000000003</v>
      </c>
      <c r="S399" s="23">
        <f t="shared" si="95"/>
        <v>386663.60000000003</v>
      </c>
      <c r="T399" s="115">
        <v>0</v>
      </c>
      <c r="U399" s="154"/>
      <c r="V399" s="53"/>
    </row>
    <row r="400" spans="1:22" s="24" customFormat="1" ht="24.95" customHeight="1" x14ac:dyDescent="0.25">
      <c r="A400" s="21">
        <f t="shared" si="96"/>
        <v>375</v>
      </c>
      <c r="B400" s="40">
        <v>19</v>
      </c>
      <c r="C400" s="22" t="s">
        <v>80</v>
      </c>
      <c r="D400" s="22" t="s">
        <v>28</v>
      </c>
      <c r="E400" s="22" t="s">
        <v>28</v>
      </c>
      <c r="F400" s="22" t="s">
        <v>27</v>
      </c>
      <c r="G400" s="22" t="s">
        <v>27</v>
      </c>
      <c r="H400" s="22"/>
      <c r="I400" s="22" t="s">
        <v>57</v>
      </c>
      <c r="J400" s="22" t="s">
        <v>30</v>
      </c>
      <c r="K400" s="22" t="s">
        <v>180</v>
      </c>
      <c r="L400" s="22" t="s">
        <v>31</v>
      </c>
      <c r="M400" s="22"/>
      <c r="N400" s="51">
        <v>966659</v>
      </c>
      <c r="O400" s="51">
        <v>966659</v>
      </c>
      <c r="P400" s="51">
        <v>0</v>
      </c>
      <c r="Q400" s="124">
        <f t="shared" si="97"/>
        <v>92511.79</v>
      </c>
      <c r="R400" s="46">
        <f t="shared" si="94"/>
        <v>322219.66666666669</v>
      </c>
      <c r="S400" s="23">
        <f t="shared" si="95"/>
        <v>322219.66666666669</v>
      </c>
      <c r="T400" s="115">
        <v>92511.79</v>
      </c>
      <c r="U400" s="154"/>
      <c r="V400" s="53"/>
    </row>
    <row r="401" spans="1:22" s="24" customFormat="1" ht="50.1" customHeight="1" x14ac:dyDescent="0.25">
      <c r="A401" s="294" t="s">
        <v>179</v>
      </c>
      <c r="B401" s="295"/>
      <c r="C401" s="295"/>
      <c r="D401" s="295"/>
      <c r="E401" s="295"/>
      <c r="F401" s="295"/>
      <c r="G401" s="295"/>
      <c r="H401" s="295"/>
      <c r="I401" s="295"/>
      <c r="J401" s="295"/>
      <c r="K401" s="295"/>
      <c r="L401" s="295"/>
      <c r="M401" s="296"/>
      <c r="N401" s="297">
        <f>SUM(N365:N400)</f>
        <v>26830061.98</v>
      </c>
      <c r="O401" s="297">
        <f t="shared" ref="O401:T401" si="98">SUM(O365:O400)</f>
        <v>26830061.98</v>
      </c>
      <c r="P401" s="297">
        <f t="shared" si="98"/>
        <v>5627927.79</v>
      </c>
      <c r="Q401" s="297">
        <f t="shared" si="98"/>
        <v>5743061.5899999999</v>
      </c>
      <c r="R401" s="297">
        <f t="shared" si="98"/>
        <v>8943353.9933333322</v>
      </c>
      <c r="S401" s="297">
        <f t="shared" si="98"/>
        <v>8943353.9933333322</v>
      </c>
      <c r="T401" s="297">
        <f>+P401+Q401</f>
        <v>11370989.379999999</v>
      </c>
      <c r="U401" s="154"/>
      <c r="V401" s="25"/>
    </row>
    <row r="402" spans="1:22" s="24" customFormat="1" ht="24.95" customHeight="1" x14ac:dyDescent="0.25">
      <c r="A402" s="21">
        <f>+A400+1</f>
        <v>376</v>
      </c>
      <c r="B402" s="40">
        <v>20</v>
      </c>
      <c r="C402" s="22" t="s">
        <v>171</v>
      </c>
      <c r="D402" s="22" t="s">
        <v>28</v>
      </c>
      <c r="E402" s="22" t="s">
        <v>28</v>
      </c>
      <c r="F402" s="22" t="s">
        <v>27</v>
      </c>
      <c r="G402" s="22" t="s">
        <v>27</v>
      </c>
      <c r="H402" s="22"/>
      <c r="I402" s="22" t="s">
        <v>71</v>
      </c>
      <c r="J402" s="22" t="s">
        <v>30</v>
      </c>
      <c r="K402" s="22" t="s">
        <v>133</v>
      </c>
      <c r="L402" s="22" t="s">
        <v>130</v>
      </c>
      <c r="M402" s="22"/>
      <c r="N402" s="51">
        <v>93000</v>
      </c>
      <c r="O402" s="51">
        <v>93000</v>
      </c>
      <c r="P402" s="51">
        <v>17091.66</v>
      </c>
      <c r="Q402" s="124">
        <f t="shared" si="97"/>
        <v>34556.67</v>
      </c>
      <c r="R402" s="46">
        <f t="shared" ref="R402:R427" si="99">+N402/3</f>
        <v>31000</v>
      </c>
      <c r="S402" s="23">
        <f t="shared" ref="S402:S427" si="100">+(O402/3)</f>
        <v>31000</v>
      </c>
      <c r="T402" s="115">
        <v>51648.33</v>
      </c>
      <c r="U402" s="155" t="s">
        <v>190</v>
      </c>
      <c r="V402" s="53"/>
    </row>
    <row r="403" spans="1:22" s="24" customFormat="1" ht="24.95" customHeight="1" x14ac:dyDescent="0.25">
      <c r="A403" s="21">
        <f t="shared" ref="A403:A427" si="101">+A402+1</f>
        <v>377</v>
      </c>
      <c r="B403" s="40">
        <v>20</v>
      </c>
      <c r="C403" s="22" t="s">
        <v>171</v>
      </c>
      <c r="D403" s="22" t="s">
        <v>28</v>
      </c>
      <c r="E403" s="22" t="s">
        <v>28</v>
      </c>
      <c r="F403" s="22" t="s">
        <v>27</v>
      </c>
      <c r="G403" s="22" t="s">
        <v>27</v>
      </c>
      <c r="H403" s="22"/>
      <c r="I403" s="22" t="s">
        <v>100</v>
      </c>
      <c r="J403" s="22" t="s">
        <v>30</v>
      </c>
      <c r="K403" s="22" t="s">
        <v>133</v>
      </c>
      <c r="L403" s="22" t="s">
        <v>130</v>
      </c>
      <c r="M403" s="22"/>
      <c r="N403" s="51">
        <v>20000</v>
      </c>
      <c r="O403" s="51">
        <v>18200</v>
      </c>
      <c r="P403" s="51">
        <v>18193</v>
      </c>
      <c r="Q403" s="124">
        <f t="shared" si="97"/>
        <v>0</v>
      </c>
      <c r="R403" s="46">
        <f t="shared" si="99"/>
        <v>6666.666666666667</v>
      </c>
      <c r="S403" s="23">
        <f t="shared" si="100"/>
        <v>6066.666666666667</v>
      </c>
      <c r="T403" s="115">
        <v>18193</v>
      </c>
      <c r="U403" s="155"/>
      <c r="V403" s="53"/>
    </row>
    <row r="404" spans="1:22" s="24" customFormat="1" ht="24.95" customHeight="1" x14ac:dyDescent="0.25">
      <c r="A404" s="21">
        <f t="shared" si="101"/>
        <v>378</v>
      </c>
      <c r="B404" s="40">
        <v>20</v>
      </c>
      <c r="C404" s="22" t="s">
        <v>171</v>
      </c>
      <c r="D404" s="22" t="s">
        <v>28</v>
      </c>
      <c r="E404" s="22" t="s">
        <v>28</v>
      </c>
      <c r="F404" s="22" t="s">
        <v>27</v>
      </c>
      <c r="G404" s="22" t="s">
        <v>27</v>
      </c>
      <c r="H404" s="22"/>
      <c r="I404" s="22" t="s">
        <v>60</v>
      </c>
      <c r="J404" s="22" t="s">
        <v>30</v>
      </c>
      <c r="K404" s="22" t="s">
        <v>133</v>
      </c>
      <c r="L404" s="22" t="s">
        <v>130</v>
      </c>
      <c r="M404" s="22"/>
      <c r="N404" s="51">
        <v>13200</v>
      </c>
      <c r="O404" s="51">
        <v>13200</v>
      </c>
      <c r="P404" s="51">
        <v>0</v>
      </c>
      <c r="Q404" s="124">
        <f t="shared" si="97"/>
        <v>0</v>
      </c>
      <c r="R404" s="46">
        <f t="shared" si="99"/>
        <v>4400</v>
      </c>
      <c r="S404" s="23">
        <f t="shared" si="100"/>
        <v>4400</v>
      </c>
      <c r="T404" s="115">
        <v>0</v>
      </c>
      <c r="U404" s="155"/>
      <c r="V404" s="53"/>
    </row>
    <row r="405" spans="1:22" s="24" customFormat="1" ht="24.95" customHeight="1" x14ac:dyDescent="0.25">
      <c r="A405" s="21">
        <f t="shared" si="101"/>
        <v>379</v>
      </c>
      <c r="B405" s="40">
        <v>20</v>
      </c>
      <c r="C405" s="22" t="s">
        <v>171</v>
      </c>
      <c r="D405" s="22" t="s">
        <v>28</v>
      </c>
      <c r="E405" s="22" t="s">
        <v>28</v>
      </c>
      <c r="F405" s="22" t="s">
        <v>27</v>
      </c>
      <c r="G405" s="22" t="s">
        <v>27</v>
      </c>
      <c r="H405" s="22"/>
      <c r="I405" s="22" t="s">
        <v>64</v>
      </c>
      <c r="J405" s="22" t="s">
        <v>30</v>
      </c>
      <c r="K405" s="22" t="s">
        <v>133</v>
      </c>
      <c r="L405" s="22" t="s">
        <v>130</v>
      </c>
      <c r="M405" s="22"/>
      <c r="N405" s="51">
        <v>12000</v>
      </c>
      <c r="O405" s="51">
        <v>12000</v>
      </c>
      <c r="P405" s="51">
        <v>0</v>
      </c>
      <c r="Q405" s="124">
        <f t="shared" si="97"/>
        <v>0</v>
      </c>
      <c r="R405" s="46">
        <f t="shared" si="99"/>
        <v>4000</v>
      </c>
      <c r="S405" s="23">
        <f t="shared" si="100"/>
        <v>4000</v>
      </c>
      <c r="T405" s="115">
        <v>0</v>
      </c>
      <c r="U405" s="155"/>
      <c r="V405" s="53"/>
    </row>
    <row r="406" spans="1:22" s="24" customFormat="1" ht="24.95" customHeight="1" x14ac:dyDescent="0.25">
      <c r="A406" s="21">
        <f t="shared" si="101"/>
        <v>380</v>
      </c>
      <c r="B406" s="40">
        <v>20</v>
      </c>
      <c r="C406" s="22" t="s">
        <v>171</v>
      </c>
      <c r="D406" s="22" t="s">
        <v>28</v>
      </c>
      <c r="E406" s="22" t="s">
        <v>28</v>
      </c>
      <c r="F406" s="22" t="s">
        <v>27</v>
      </c>
      <c r="G406" s="22" t="s">
        <v>27</v>
      </c>
      <c r="H406" s="22"/>
      <c r="I406" s="22" t="s">
        <v>61</v>
      </c>
      <c r="J406" s="22" t="s">
        <v>30</v>
      </c>
      <c r="K406" s="22" t="s">
        <v>133</v>
      </c>
      <c r="L406" s="22" t="s">
        <v>130</v>
      </c>
      <c r="M406" s="22"/>
      <c r="N406" s="51">
        <v>393600</v>
      </c>
      <c r="O406" s="51">
        <v>393600</v>
      </c>
      <c r="P406" s="51">
        <v>76910</v>
      </c>
      <c r="Q406" s="124">
        <f t="shared" si="97"/>
        <v>173336.69</v>
      </c>
      <c r="R406" s="46">
        <f t="shared" si="99"/>
        <v>131200</v>
      </c>
      <c r="S406" s="23">
        <f t="shared" si="100"/>
        <v>131200</v>
      </c>
      <c r="T406" s="115">
        <v>250246.69</v>
      </c>
      <c r="U406" s="155"/>
      <c r="V406" s="53"/>
    </row>
    <row r="407" spans="1:22" s="24" customFormat="1" ht="24.95" customHeight="1" x14ac:dyDescent="0.25">
      <c r="A407" s="21">
        <f t="shared" si="101"/>
        <v>381</v>
      </c>
      <c r="B407" s="40">
        <v>20</v>
      </c>
      <c r="C407" s="22" t="s">
        <v>171</v>
      </c>
      <c r="D407" s="22" t="s">
        <v>28</v>
      </c>
      <c r="E407" s="22" t="s">
        <v>28</v>
      </c>
      <c r="F407" s="22" t="s">
        <v>27</v>
      </c>
      <c r="G407" s="22" t="s">
        <v>27</v>
      </c>
      <c r="H407" s="22"/>
      <c r="I407" s="22" t="s">
        <v>59</v>
      </c>
      <c r="J407" s="22" t="s">
        <v>30</v>
      </c>
      <c r="K407" s="22" t="s">
        <v>133</v>
      </c>
      <c r="L407" s="22" t="s">
        <v>130</v>
      </c>
      <c r="M407" s="22"/>
      <c r="N407" s="51">
        <v>75000</v>
      </c>
      <c r="O407" s="51">
        <v>63000</v>
      </c>
      <c r="P407" s="51">
        <v>0</v>
      </c>
      <c r="Q407" s="124">
        <f t="shared" si="97"/>
        <v>0</v>
      </c>
      <c r="R407" s="46">
        <f t="shared" si="99"/>
        <v>25000</v>
      </c>
      <c r="S407" s="23">
        <f t="shared" si="100"/>
        <v>21000</v>
      </c>
      <c r="T407" s="115">
        <v>0</v>
      </c>
      <c r="U407" s="155"/>
      <c r="V407" s="53"/>
    </row>
    <row r="408" spans="1:22" s="24" customFormat="1" ht="24.95" customHeight="1" x14ac:dyDescent="0.25">
      <c r="A408" s="21">
        <f t="shared" si="101"/>
        <v>382</v>
      </c>
      <c r="B408" s="40">
        <v>20</v>
      </c>
      <c r="C408" s="22" t="s">
        <v>171</v>
      </c>
      <c r="D408" s="22" t="s">
        <v>28</v>
      </c>
      <c r="E408" s="22" t="s">
        <v>28</v>
      </c>
      <c r="F408" s="22" t="s">
        <v>27</v>
      </c>
      <c r="G408" s="22" t="s">
        <v>27</v>
      </c>
      <c r="H408" s="22"/>
      <c r="I408" s="22" t="s">
        <v>63</v>
      </c>
      <c r="J408" s="22" t="s">
        <v>30</v>
      </c>
      <c r="K408" s="22" t="s">
        <v>133</v>
      </c>
      <c r="L408" s="22" t="s">
        <v>130</v>
      </c>
      <c r="M408" s="22"/>
      <c r="N408" s="51">
        <v>45000</v>
      </c>
      <c r="O408" s="51">
        <v>45000</v>
      </c>
      <c r="P408" s="51">
        <v>0</v>
      </c>
      <c r="Q408" s="124">
        <f t="shared" si="97"/>
        <v>9412.35</v>
      </c>
      <c r="R408" s="46">
        <f t="shared" si="99"/>
        <v>15000</v>
      </c>
      <c r="S408" s="23">
        <f t="shared" si="100"/>
        <v>15000</v>
      </c>
      <c r="T408" s="115">
        <v>9412.35</v>
      </c>
      <c r="U408" s="155"/>
      <c r="V408" s="53"/>
    </row>
    <row r="409" spans="1:22" s="24" customFormat="1" ht="24.95" customHeight="1" x14ac:dyDescent="0.25">
      <c r="A409" s="21">
        <f t="shared" si="101"/>
        <v>383</v>
      </c>
      <c r="B409" s="40">
        <v>20</v>
      </c>
      <c r="C409" s="22" t="s">
        <v>171</v>
      </c>
      <c r="D409" s="22" t="s">
        <v>28</v>
      </c>
      <c r="E409" s="22" t="s">
        <v>28</v>
      </c>
      <c r="F409" s="22" t="s">
        <v>27</v>
      </c>
      <c r="G409" s="22" t="s">
        <v>27</v>
      </c>
      <c r="H409" s="22"/>
      <c r="I409" s="22" t="s">
        <v>74</v>
      </c>
      <c r="J409" s="22" t="s">
        <v>30</v>
      </c>
      <c r="K409" s="22" t="s">
        <v>133</v>
      </c>
      <c r="L409" s="22" t="s">
        <v>130</v>
      </c>
      <c r="M409" s="22"/>
      <c r="N409" s="51">
        <v>181105</v>
      </c>
      <c r="O409" s="51">
        <v>181105</v>
      </c>
      <c r="P409" s="51">
        <v>14875</v>
      </c>
      <c r="Q409" s="124">
        <f t="shared" si="97"/>
        <v>0</v>
      </c>
      <c r="R409" s="46">
        <f t="shared" si="99"/>
        <v>60368.333333333336</v>
      </c>
      <c r="S409" s="23">
        <f t="shared" si="100"/>
        <v>60368.333333333336</v>
      </c>
      <c r="T409" s="115">
        <v>14875</v>
      </c>
      <c r="U409" s="155"/>
      <c r="V409" s="53"/>
    </row>
    <row r="410" spans="1:22" s="24" customFormat="1" ht="24.95" customHeight="1" x14ac:dyDescent="0.25">
      <c r="A410" s="21">
        <f t="shared" si="101"/>
        <v>384</v>
      </c>
      <c r="B410" s="40">
        <v>20</v>
      </c>
      <c r="C410" s="22" t="s">
        <v>171</v>
      </c>
      <c r="D410" s="22" t="s">
        <v>28</v>
      </c>
      <c r="E410" s="22" t="s">
        <v>28</v>
      </c>
      <c r="F410" s="22" t="s">
        <v>27</v>
      </c>
      <c r="G410" s="22" t="s">
        <v>27</v>
      </c>
      <c r="H410" s="22"/>
      <c r="I410" s="22" t="s">
        <v>107</v>
      </c>
      <c r="J410" s="22" t="s">
        <v>30</v>
      </c>
      <c r="K410" s="22" t="s">
        <v>133</v>
      </c>
      <c r="L410" s="22" t="s">
        <v>130</v>
      </c>
      <c r="M410" s="22"/>
      <c r="N410" s="51">
        <v>0</v>
      </c>
      <c r="O410" s="51">
        <v>7500</v>
      </c>
      <c r="P410" s="51">
        <v>14875</v>
      </c>
      <c r="Q410" s="124">
        <f t="shared" si="97"/>
        <v>-14875</v>
      </c>
      <c r="R410" s="46">
        <f t="shared" ref="R410:R411" si="102">+N410/3</f>
        <v>0</v>
      </c>
      <c r="S410" s="23">
        <f t="shared" ref="S410:S411" si="103">+(O410/3)</f>
        <v>2500</v>
      </c>
      <c r="T410" s="115">
        <v>0</v>
      </c>
      <c r="U410" s="155"/>
      <c r="V410" s="53"/>
    </row>
    <row r="411" spans="1:22" s="24" customFormat="1" ht="24.95" customHeight="1" x14ac:dyDescent="0.25">
      <c r="A411" s="21">
        <f t="shared" si="101"/>
        <v>385</v>
      </c>
      <c r="B411" s="40">
        <v>20</v>
      </c>
      <c r="C411" s="22" t="s">
        <v>171</v>
      </c>
      <c r="D411" s="22" t="s">
        <v>28</v>
      </c>
      <c r="E411" s="22" t="s">
        <v>28</v>
      </c>
      <c r="F411" s="22" t="s">
        <v>27</v>
      </c>
      <c r="G411" s="22" t="s">
        <v>27</v>
      </c>
      <c r="H411" s="22"/>
      <c r="I411" s="22" t="s">
        <v>69</v>
      </c>
      <c r="J411" s="22" t="s">
        <v>30</v>
      </c>
      <c r="K411" s="22" t="s">
        <v>133</v>
      </c>
      <c r="L411" s="22" t="s">
        <v>130</v>
      </c>
      <c r="M411" s="22"/>
      <c r="N411" s="51">
        <v>0</v>
      </c>
      <c r="O411" s="51">
        <v>10000</v>
      </c>
      <c r="P411" s="51">
        <v>14875</v>
      </c>
      <c r="Q411" s="124">
        <f t="shared" si="97"/>
        <v>-14875</v>
      </c>
      <c r="R411" s="46">
        <f t="shared" si="102"/>
        <v>0</v>
      </c>
      <c r="S411" s="23">
        <f t="shared" si="103"/>
        <v>3333.3333333333335</v>
      </c>
      <c r="T411" s="115">
        <v>0</v>
      </c>
      <c r="U411" s="155"/>
      <c r="V411" s="53"/>
    </row>
    <row r="412" spans="1:22" s="24" customFormat="1" ht="24.95" customHeight="1" x14ac:dyDescent="0.25">
      <c r="A412" s="21">
        <f t="shared" si="101"/>
        <v>386</v>
      </c>
      <c r="B412" s="40">
        <v>20</v>
      </c>
      <c r="C412" s="22" t="s">
        <v>171</v>
      </c>
      <c r="D412" s="22" t="s">
        <v>28</v>
      </c>
      <c r="E412" s="22" t="s">
        <v>28</v>
      </c>
      <c r="F412" s="22" t="s">
        <v>27</v>
      </c>
      <c r="G412" s="22" t="s">
        <v>27</v>
      </c>
      <c r="H412" s="22"/>
      <c r="I412" s="22" t="s">
        <v>67</v>
      </c>
      <c r="J412" s="22" t="s">
        <v>30</v>
      </c>
      <c r="K412" s="22" t="s">
        <v>133</v>
      </c>
      <c r="L412" s="22" t="s">
        <v>130</v>
      </c>
      <c r="M412" s="22"/>
      <c r="N412" s="51">
        <v>480</v>
      </c>
      <c r="O412" s="51">
        <v>480</v>
      </c>
      <c r="P412" s="51">
        <v>0</v>
      </c>
      <c r="Q412" s="124">
        <f t="shared" si="97"/>
        <v>0</v>
      </c>
      <c r="R412" s="46">
        <f t="shared" si="99"/>
        <v>160</v>
      </c>
      <c r="S412" s="23">
        <f t="shared" si="100"/>
        <v>160</v>
      </c>
      <c r="T412" s="115">
        <v>0</v>
      </c>
      <c r="U412" s="155"/>
      <c r="V412" s="53"/>
    </row>
    <row r="413" spans="1:22" s="24" customFormat="1" ht="24.95" customHeight="1" x14ac:dyDescent="0.25">
      <c r="A413" s="21">
        <f t="shared" si="101"/>
        <v>387</v>
      </c>
      <c r="B413" s="40">
        <v>20</v>
      </c>
      <c r="C413" s="22" t="s">
        <v>171</v>
      </c>
      <c r="D413" s="22" t="s">
        <v>28</v>
      </c>
      <c r="E413" s="22" t="s">
        <v>28</v>
      </c>
      <c r="F413" s="22" t="s">
        <v>27</v>
      </c>
      <c r="G413" s="22" t="s">
        <v>27</v>
      </c>
      <c r="H413" s="22"/>
      <c r="I413" s="22" t="s">
        <v>68</v>
      </c>
      <c r="J413" s="22" t="s">
        <v>30</v>
      </c>
      <c r="K413" s="22" t="s">
        <v>133</v>
      </c>
      <c r="L413" s="22" t="s">
        <v>130</v>
      </c>
      <c r="M413" s="22"/>
      <c r="N413" s="51">
        <v>231886.84</v>
      </c>
      <c r="O413" s="51">
        <v>231886.84</v>
      </c>
      <c r="P413" s="51">
        <v>0</v>
      </c>
      <c r="Q413" s="124">
        <f t="shared" si="97"/>
        <v>0</v>
      </c>
      <c r="R413" s="46">
        <f t="shared" si="99"/>
        <v>77295.613333333327</v>
      </c>
      <c r="S413" s="23">
        <f t="shared" si="100"/>
        <v>77295.613333333327</v>
      </c>
      <c r="T413" s="115">
        <v>0</v>
      </c>
      <c r="U413" s="155"/>
      <c r="V413" s="53"/>
    </row>
    <row r="414" spans="1:22" s="24" customFormat="1" ht="24.95" customHeight="1" x14ac:dyDescent="0.25">
      <c r="A414" s="21">
        <f t="shared" si="101"/>
        <v>388</v>
      </c>
      <c r="B414" s="40">
        <v>20</v>
      </c>
      <c r="C414" s="22" t="s">
        <v>171</v>
      </c>
      <c r="D414" s="22" t="s">
        <v>28</v>
      </c>
      <c r="E414" s="22" t="s">
        <v>28</v>
      </c>
      <c r="F414" s="22" t="s">
        <v>27</v>
      </c>
      <c r="G414" s="22" t="s">
        <v>27</v>
      </c>
      <c r="H414" s="22"/>
      <c r="I414" s="22" t="s">
        <v>186</v>
      </c>
      <c r="J414" s="22" t="s">
        <v>30</v>
      </c>
      <c r="K414" s="22" t="s">
        <v>133</v>
      </c>
      <c r="L414" s="22" t="s">
        <v>130</v>
      </c>
      <c r="M414" s="22"/>
      <c r="N414" s="51">
        <v>9000</v>
      </c>
      <c r="O414" s="51">
        <v>9000</v>
      </c>
      <c r="P414" s="51">
        <v>0</v>
      </c>
      <c r="Q414" s="124">
        <f t="shared" si="97"/>
        <v>0</v>
      </c>
      <c r="R414" s="46">
        <f t="shared" si="99"/>
        <v>3000</v>
      </c>
      <c r="S414" s="23">
        <f t="shared" si="100"/>
        <v>3000</v>
      </c>
      <c r="T414" s="115">
        <v>0</v>
      </c>
      <c r="U414" s="155"/>
      <c r="V414" s="53"/>
    </row>
    <row r="415" spans="1:22" s="24" customFormat="1" ht="24.95" customHeight="1" x14ac:dyDescent="0.25">
      <c r="A415" s="21">
        <f t="shared" si="101"/>
        <v>389</v>
      </c>
      <c r="B415" s="40">
        <v>20</v>
      </c>
      <c r="C415" s="22" t="s">
        <v>171</v>
      </c>
      <c r="D415" s="22" t="s">
        <v>28</v>
      </c>
      <c r="E415" s="22" t="s">
        <v>28</v>
      </c>
      <c r="F415" s="22" t="s">
        <v>27</v>
      </c>
      <c r="G415" s="22" t="s">
        <v>27</v>
      </c>
      <c r="H415" s="22"/>
      <c r="I415" s="22" t="s">
        <v>57</v>
      </c>
      <c r="J415" s="22" t="s">
        <v>30</v>
      </c>
      <c r="K415" s="22" t="s">
        <v>133</v>
      </c>
      <c r="L415" s="22" t="s">
        <v>130</v>
      </c>
      <c r="M415" s="22"/>
      <c r="N415" s="51">
        <v>181105</v>
      </c>
      <c r="O415" s="51">
        <v>181105</v>
      </c>
      <c r="P415" s="51">
        <v>0</v>
      </c>
      <c r="Q415" s="124">
        <f t="shared" si="97"/>
        <v>29922.57</v>
      </c>
      <c r="R415" s="46">
        <f t="shared" si="99"/>
        <v>60368.333333333336</v>
      </c>
      <c r="S415" s="23">
        <f t="shared" si="100"/>
        <v>60368.333333333336</v>
      </c>
      <c r="T415" s="115">
        <v>29922.57</v>
      </c>
      <c r="U415" s="155"/>
      <c r="V415" s="53"/>
    </row>
    <row r="416" spans="1:22" s="24" customFormat="1" ht="24.95" customHeight="1" x14ac:dyDescent="0.25">
      <c r="A416" s="21">
        <f t="shared" si="101"/>
        <v>390</v>
      </c>
      <c r="B416" s="40">
        <v>20</v>
      </c>
      <c r="C416" s="22" t="s">
        <v>171</v>
      </c>
      <c r="D416" s="22" t="s">
        <v>28</v>
      </c>
      <c r="E416" s="22" t="s">
        <v>28</v>
      </c>
      <c r="F416" s="22" t="s">
        <v>27</v>
      </c>
      <c r="G416" s="22" t="s">
        <v>27</v>
      </c>
      <c r="H416" s="22"/>
      <c r="I416" s="22" t="s">
        <v>62</v>
      </c>
      <c r="J416" s="22" t="s">
        <v>30</v>
      </c>
      <c r="K416" s="22" t="s">
        <v>133</v>
      </c>
      <c r="L416" s="22" t="s">
        <v>130</v>
      </c>
      <c r="M416" s="22"/>
      <c r="N416" s="51">
        <v>2173260</v>
      </c>
      <c r="O416" s="51">
        <v>2173260</v>
      </c>
      <c r="P416" s="51">
        <v>389042.93</v>
      </c>
      <c r="Q416" s="124">
        <f t="shared" si="97"/>
        <v>813479.69000000018</v>
      </c>
      <c r="R416" s="46">
        <f t="shared" si="99"/>
        <v>724420</v>
      </c>
      <c r="S416" s="23">
        <f t="shared" si="100"/>
        <v>724420</v>
      </c>
      <c r="T416" s="115">
        <v>1202522.6200000001</v>
      </c>
      <c r="U416" s="155"/>
      <c r="V416" s="53"/>
    </row>
    <row r="417" spans="1:22" s="24" customFormat="1" ht="24.95" customHeight="1" x14ac:dyDescent="0.25">
      <c r="A417" s="21">
        <f t="shared" si="101"/>
        <v>391</v>
      </c>
      <c r="B417" s="40">
        <v>20</v>
      </c>
      <c r="C417" s="22" t="s">
        <v>171</v>
      </c>
      <c r="D417" s="22" t="s">
        <v>28</v>
      </c>
      <c r="E417" s="22" t="s">
        <v>28</v>
      </c>
      <c r="F417" s="22" t="s">
        <v>27</v>
      </c>
      <c r="G417" s="22" t="s">
        <v>27</v>
      </c>
      <c r="H417" s="22"/>
      <c r="I417" s="22" t="s">
        <v>188</v>
      </c>
      <c r="J417" s="22" t="s">
        <v>30</v>
      </c>
      <c r="K417" s="22" t="s">
        <v>133</v>
      </c>
      <c r="L417" s="22" t="s">
        <v>130</v>
      </c>
      <c r="M417" s="22"/>
      <c r="N417" s="51">
        <v>2700</v>
      </c>
      <c r="O417" s="51">
        <v>2700</v>
      </c>
      <c r="P417" s="51">
        <v>0</v>
      </c>
      <c r="Q417" s="124">
        <f t="shared" si="97"/>
        <v>0</v>
      </c>
      <c r="R417" s="46">
        <f t="shared" si="99"/>
        <v>900</v>
      </c>
      <c r="S417" s="23">
        <f t="shared" si="100"/>
        <v>900</v>
      </c>
      <c r="T417" s="115">
        <v>0</v>
      </c>
      <c r="U417" s="155"/>
      <c r="V417" s="53"/>
    </row>
    <row r="418" spans="1:22" s="24" customFormat="1" ht="24.95" customHeight="1" x14ac:dyDescent="0.25">
      <c r="A418" s="21">
        <f t="shared" si="101"/>
        <v>392</v>
      </c>
      <c r="B418" s="40">
        <v>20</v>
      </c>
      <c r="C418" s="22" t="s">
        <v>171</v>
      </c>
      <c r="D418" s="22" t="s">
        <v>28</v>
      </c>
      <c r="E418" s="22" t="s">
        <v>28</v>
      </c>
      <c r="F418" s="22" t="s">
        <v>27</v>
      </c>
      <c r="G418" s="22" t="s">
        <v>27</v>
      </c>
      <c r="H418" s="22"/>
      <c r="I418" s="22" t="s">
        <v>66</v>
      </c>
      <c r="J418" s="22" t="s">
        <v>30</v>
      </c>
      <c r="K418" s="22" t="s">
        <v>133</v>
      </c>
      <c r="L418" s="22" t="s">
        <v>130</v>
      </c>
      <c r="M418" s="22"/>
      <c r="N418" s="51">
        <v>18000</v>
      </c>
      <c r="O418" s="51">
        <v>18000</v>
      </c>
      <c r="P418" s="51">
        <v>4125</v>
      </c>
      <c r="Q418" s="124">
        <f t="shared" si="97"/>
        <v>5350</v>
      </c>
      <c r="R418" s="46">
        <f t="shared" si="99"/>
        <v>6000</v>
      </c>
      <c r="S418" s="23">
        <f t="shared" si="100"/>
        <v>6000</v>
      </c>
      <c r="T418" s="115">
        <v>9475</v>
      </c>
      <c r="U418" s="155"/>
      <c r="V418" s="53"/>
    </row>
    <row r="419" spans="1:22" s="24" customFormat="1" ht="24.95" customHeight="1" x14ac:dyDescent="0.25">
      <c r="A419" s="21">
        <f t="shared" si="101"/>
        <v>393</v>
      </c>
      <c r="B419" s="40">
        <v>20</v>
      </c>
      <c r="C419" s="22" t="s">
        <v>171</v>
      </c>
      <c r="D419" s="22" t="s">
        <v>28</v>
      </c>
      <c r="E419" s="22" t="s">
        <v>28</v>
      </c>
      <c r="F419" s="22" t="s">
        <v>27</v>
      </c>
      <c r="G419" s="22" t="s">
        <v>27</v>
      </c>
      <c r="H419" s="22"/>
      <c r="I419" s="22" t="s">
        <v>72</v>
      </c>
      <c r="J419" s="22" t="s">
        <v>30</v>
      </c>
      <c r="K419" s="22" t="s">
        <v>133</v>
      </c>
      <c r="L419" s="22" t="s">
        <v>130</v>
      </c>
      <c r="M419" s="22"/>
      <c r="N419" s="51">
        <v>21500</v>
      </c>
      <c r="O419" s="51">
        <v>21500</v>
      </c>
      <c r="P419" s="51">
        <v>0</v>
      </c>
      <c r="Q419" s="124">
        <f t="shared" si="97"/>
        <v>6000</v>
      </c>
      <c r="R419" s="46">
        <f t="shared" si="99"/>
        <v>7166.666666666667</v>
      </c>
      <c r="S419" s="23">
        <f t="shared" si="100"/>
        <v>7166.666666666667</v>
      </c>
      <c r="T419" s="115">
        <v>6000</v>
      </c>
      <c r="U419" s="155"/>
      <c r="V419" s="53"/>
    </row>
    <row r="420" spans="1:22" s="24" customFormat="1" ht="24.95" customHeight="1" x14ac:dyDescent="0.25">
      <c r="A420" s="21">
        <f t="shared" si="101"/>
        <v>394</v>
      </c>
      <c r="B420" s="40">
        <v>20</v>
      </c>
      <c r="C420" s="22" t="s">
        <v>171</v>
      </c>
      <c r="D420" s="22" t="s">
        <v>28</v>
      </c>
      <c r="E420" s="22" t="s">
        <v>28</v>
      </c>
      <c r="F420" s="22" t="s">
        <v>27</v>
      </c>
      <c r="G420" s="22" t="s">
        <v>27</v>
      </c>
      <c r="H420" s="22"/>
      <c r="I420" s="22" t="s">
        <v>73</v>
      </c>
      <c r="J420" s="22" t="s">
        <v>30</v>
      </c>
      <c r="K420" s="22" t="s">
        <v>133</v>
      </c>
      <c r="L420" s="22" t="s">
        <v>130</v>
      </c>
      <c r="M420" s="22"/>
      <c r="N420" s="51">
        <v>217326</v>
      </c>
      <c r="O420" s="51">
        <v>217326</v>
      </c>
      <c r="P420" s="51">
        <v>0</v>
      </c>
      <c r="Q420" s="124">
        <f t="shared" si="97"/>
        <v>0</v>
      </c>
      <c r="R420" s="46">
        <f t="shared" si="99"/>
        <v>72442</v>
      </c>
      <c r="S420" s="23">
        <f t="shared" si="100"/>
        <v>72442</v>
      </c>
      <c r="T420" s="115">
        <v>0</v>
      </c>
      <c r="U420" s="155"/>
      <c r="V420" s="53"/>
    </row>
    <row r="421" spans="1:22" s="24" customFormat="1" ht="24.95" customHeight="1" x14ac:dyDescent="0.25">
      <c r="A421" s="21">
        <f t="shared" si="101"/>
        <v>395</v>
      </c>
      <c r="B421" s="40">
        <v>20</v>
      </c>
      <c r="C421" s="22" t="s">
        <v>171</v>
      </c>
      <c r="D421" s="22" t="s">
        <v>28</v>
      </c>
      <c r="E421" s="22" t="s">
        <v>28</v>
      </c>
      <c r="F421" s="22" t="s">
        <v>27</v>
      </c>
      <c r="G421" s="22" t="s">
        <v>27</v>
      </c>
      <c r="H421" s="22"/>
      <c r="I421" s="22" t="s">
        <v>75</v>
      </c>
      <c r="J421" s="22" t="s">
        <v>30</v>
      </c>
      <c r="K421" s="22" t="s">
        <v>133</v>
      </c>
      <c r="L421" s="22" t="s">
        <v>130</v>
      </c>
      <c r="M421" s="22"/>
      <c r="N421" s="51">
        <v>22000</v>
      </c>
      <c r="O421" s="51">
        <v>22000</v>
      </c>
      <c r="P421" s="51">
        <v>0</v>
      </c>
      <c r="Q421" s="124">
        <f t="shared" si="97"/>
        <v>0</v>
      </c>
      <c r="R421" s="46">
        <f t="shared" si="99"/>
        <v>7333.333333333333</v>
      </c>
      <c r="S421" s="23">
        <f t="shared" si="100"/>
        <v>7333.333333333333</v>
      </c>
      <c r="T421" s="115">
        <v>0</v>
      </c>
      <c r="U421" s="155"/>
      <c r="V421" s="53"/>
    </row>
    <row r="422" spans="1:22" s="24" customFormat="1" ht="24.95" customHeight="1" x14ac:dyDescent="0.25">
      <c r="A422" s="21">
        <f t="shared" si="101"/>
        <v>396</v>
      </c>
      <c r="B422" s="40">
        <v>20</v>
      </c>
      <c r="C422" s="22" t="s">
        <v>171</v>
      </c>
      <c r="D422" s="22" t="s">
        <v>28</v>
      </c>
      <c r="E422" s="22" t="s">
        <v>28</v>
      </c>
      <c r="F422" s="22" t="s">
        <v>27</v>
      </c>
      <c r="G422" s="22" t="s">
        <v>27</v>
      </c>
      <c r="H422" s="22"/>
      <c r="I422" s="22" t="s">
        <v>56</v>
      </c>
      <c r="J422" s="22" t="s">
        <v>30</v>
      </c>
      <c r="K422" s="22" t="s">
        <v>133</v>
      </c>
      <c r="L422" s="22" t="s">
        <v>130</v>
      </c>
      <c r="M422" s="22"/>
      <c r="N422" s="51">
        <v>2796</v>
      </c>
      <c r="O422" s="51">
        <v>2796</v>
      </c>
      <c r="P422" s="51">
        <v>0</v>
      </c>
      <c r="Q422" s="124">
        <f t="shared" si="97"/>
        <v>0</v>
      </c>
      <c r="R422" s="46">
        <f t="shared" si="99"/>
        <v>932</v>
      </c>
      <c r="S422" s="23">
        <f t="shared" si="100"/>
        <v>932</v>
      </c>
      <c r="T422" s="115">
        <v>0</v>
      </c>
      <c r="U422" s="155"/>
      <c r="V422" s="53"/>
    </row>
    <row r="423" spans="1:22" s="24" customFormat="1" ht="24.95" customHeight="1" x14ac:dyDescent="0.25">
      <c r="A423" s="21">
        <f t="shared" si="101"/>
        <v>397</v>
      </c>
      <c r="B423" s="40">
        <v>20</v>
      </c>
      <c r="C423" s="22" t="s">
        <v>171</v>
      </c>
      <c r="D423" s="22" t="s">
        <v>28</v>
      </c>
      <c r="E423" s="22" t="s">
        <v>28</v>
      </c>
      <c r="F423" s="22" t="s">
        <v>27</v>
      </c>
      <c r="G423" s="22" t="s">
        <v>27</v>
      </c>
      <c r="H423" s="22"/>
      <c r="I423" s="22" t="s">
        <v>136</v>
      </c>
      <c r="J423" s="22" t="s">
        <v>30</v>
      </c>
      <c r="K423" s="22" t="s">
        <v>133</v>
      </c>
      <c r="L423" s="22" t="s">
        <v>130</v>
      </c>
      <c r="M423" s="22"/>
      <c r="N423" s="51">
        <v>15000</v>
      </c>
      <c r="O423" s="51">
        <v>9300</v>
      </c>
      <c r="P423" s="51">
        <v>0</v>
      </c>
      <c r="Q423" s="124">
        <f t="shared" si="97"/>
        <v>0</v>
      </c>
      <c r="R423" s="46">
        <f t="shared" si="99"/>
        <v>5000</v>
      </c>
      <c r="S423" s="23">
        <f t="shared" si="100"/>
        <v>3100</v>
      </c>
      <c r="T423" s="115">
        <v>0</v>
      </c>
      <c r="U423" s="155"/>
      <c r="V423" s="53"/>
    </row>
    <row r="424" spans="1:22" s="24" customFormat="1" ht="24.95" customHeight="1" x14ac:dyDescent="0.25">
      <c r="A424" s="21">
        <f t="shared" si="101"/>
        <v>398</v>
      </c>
      <c r="B424" s="40">
        <v>20</v>
      </c>
      <c r="C424" s="22" t="s">
        <v>171</v>
      </c>
      <c r="D424" s="22" t="s">
        <v>28</v>
      </c>
      <c r="E424" s="22" t="s">
        <v>28</v>
      </c>
      <c r="F424" s="22" t="s">
        <v>27</v>
      </c>
      <c r="G424" s="22" t="s">
        <v>27</v>
      </c>
      <c r="H424" s="22"/>
      <c r="I424" s="22" t="s">
        <v>89</v>
      </c>
      <c r="J424" s="22" t="s">
        <v>30</v>
      </c>
      <c r="K424" s="22" t="s">
        <v>133</v>
      </c>
      <c r="L424" s="22" t="s">
        <v>130</v>
      </c>
      <c r="M424" s="22"/>
      <c r="N424" s="51">
        <v>20000</v>
      </c>
      <c r="O424" s="51">
        <v>10000</v>
      </c>
      <c r="P424" s="51">
        <v>0</v>
      </c>
      <c r="Q424" s="124">
        <f t="shared" si="97"/>
        <v>0</v>
      </c>
      <c r="R424" s="46">
        <f t="shared" si="99"/>
        <v>6666.666666666667</v>
      </c>
      <c r="S424" s="23">
        <f t="shared" si="100"/>
        <v>3333.3333333333335</v>
      </c>
      <c r="T424" s="115">
        <v>0</v>
      </c>
      <c r="U424" s="155"/>
      <c r="V424" s="53"/>
    </row>
    <row r="425" spans="1:22" s="24" customFormat="1" ht="24.95" customHeight="1" x14ac:dyDescent="0.25">
      <c r="A425" s="21">
        <f t="shared" si="101"/>
        <v>399</v>
      </c>
      <c r="B425" s="40">
        <v>20</v>
      </c>
      <c r="C425" s="22" t="s">
        <v>171</v>
      </c>
      <c r="D425" s="22" t="s">
        <v>28</v>
      </c>
      <c r="E425" s="22" t="s">
        <v>28</v>
      </c>
      <c r="F425" s="22" t="s">
        <v>27</v>
      </c>
      <c r="G425" s="22" t="s">
        <v>27</v>
      </c>
      <c r="H425" s="22"/>
      <c r="I425" s="22" t="s">
        <v>189</v>
      </c>
      <c r="J425" s="22" t="s">
        <v>30</v>
      </c>
      <c r="K425" s="22" t="s">
        <v>133</v>
      </c>
      <c r="L425" s="22" t="s">
        <v>130</v>
      </c>
      <c r="M425" s="22"/>
      <c r="N425" s="51">
        <v>100000</v>
      </c>
      <c r="O425" s="51">
        <v>100000</v>
      </c>
      <c r="P425" s="51">
        <v>0</v>
      </c>
      <c r="Q425" s="124">
        <f t="shared" si="97"/>
        <v>0</v>
      </c>
      <c r="R425" s="46">
        <f t="shared" si="99"/>
        <v>33333.333333333336</v>
      </c>
      <c r="S425" s="23">
        <f t="shared" si="100"/>
        <v>33333.333333333336</v>
      </c>
      <c r="T425" s="115">
        <v>0</v>
      </c>
      <c r="U425" s="155"/>
      <c r="V425" s="53"/>
    </row>
    <row r="426" spans="1:22" s="24" customFormat="1" ht="24.95" customHeight="1" x14ac:dyDescent="0.25">
      <c r="A426" s="21">
        <f t="shared" si="101"/>
        <v>400</v>
      </c>
      <c r="B426" s="40">
        <v>20</v>
      </c>
      <c r="C426" s="22" t="s">
        <v>171</v>
      </c>
      <c r="D426" s="22" t="s">
        <v>28</v>
      </c>
      <c r="E426" s="22" t="s">
        <v>28</v>
      </c>
      <c r="F426" s="22" t="s">
        <v>27</v>
      </c>
      <c r="G426" s="22" t="s">
        <v>27</v>
      </c>
      <c r="H426" s="22"/>
      <c r="I426" s="22" t="s">
        <v>98</v>
      </c>
      <c r="J426" s="22" t="s">
        <v>30</v>
      </c>
      <c r="K426" s="22" t="s">
        <v>133</v>
      </c>
      <c r="L426" s="22" t="s">
        <v>130</v>
      </c>
      <c r="M426" s="22"/>
      <c r="N426" s="51">
        <v>2000</v>
      </c>
      <c r="O426" s="51">
        <v>2000</v>
      </c>
      <c r="P426" s="51">
        <v>0</v>
      </c>
      <c r="Q426" s="124">
        <f t="shared" si="97"/>
        <v>0</v>
      </c>
      <c r="R426" s="46">
        <f t="shared" si="99"/>
        <v>666.66666666666663</v>
      </c>
      <c r="S426" s="23">
        <f t="shared" si="100"/>
        <v>666.66666666666663</v>
      </c>
      <c r="T426" s="115">
        <v>0</v>
      </c>
      <c r="U426" s="155"/>
      <c r="V426" s="53"/>
    </row>
    <row r="427" spans="1:22" s="24" customFormat="1" ht="24.95" customHeight="1" x14ac:dyDescent="0.25">
      <c r="A427" s="21">
        <f t="shared" si="101"/>
        <v>401</v>
      </c>
      <c r="B427" s="40">
        <v>20</v>
      </c>
      <c r="C427" s="22" t="s">
        <v>171</v>
      </c>
      <c r="D427" s="22" t="s">
        <v>28</v>
      </c>
      <c r="E427" s="22" t="s">
        <v>28</v>
      </c>
      <c r="F427" s="22" t="s">
        <v>27</v>
      </c>
      <c r="G427" s="22" t="s">
        <v>27</v>
      </c>
      <c r="H427" s="22"/>
      <c r="I427" s="22" t="s">
        <v>77</v>
      </c>
      <c r="J427" s="22" t="s">
        <v>30</v>
      </c>
      <c r="K427" s="22" t="s">
        <v>133</v>
      </c>
      <c r="L427" s="22" t="s">
        <v>130</v>
      </c>
      <c r="M427" s="22"/>
      <c r="N427" s="51">
        <v>7705</v>
      </c>
      <c r="O427" s="51">
        <v>19705</v>
      </c>
      <c r="P427" s="51">
        <v>5904.57</v>
      </c>
      <c r="Q427" s="124">
        <f t="shared" si="97"/>
        <v>4977.9600000000009</v>
      </c>
      <c r="R427" s="46">
        <f t="shared" si="99"/>
        <v>2568.3333333333335</v>
      </c>
      <c r="S427" s="23">
        <f t="shared" si="100"/>
        <v>6568.333333333333</v>
      </c>
      <c r="T427" s="115">
        <v>10882.53</v>
      </c>
      <c r="U427" s="155"/>
      <c r="V427" s="53"/>
    </row>
    <row r="428" spans="1:22" s="24" customFormat="1" ht="50.1" customHeight="1" x14ac:dyDescent="0.25">
      <c r="A428" s="298" t="s">
        <v>190</v>
      </c>
      <c r="B428" s="299"/>
      <c r="C428" s="299"/>
      <c r="D428" s="299"/>
      <c r="E428" s="299"/>
      <c r="F428" s="299"/>
      <c r="G428" s="299"/>
      <c r="H428" s="299"/>
      <c r="I428" s="299"/>
      <c r="J428" s="299"/>
      <c r="K428" s="299"/>
      <c r="L428" s="299"/>
      <c r="M428" s="300"/>
      <c r="N428" s="301">
        <f>SUM(N402:N427)</f>
        <v>3857663.84</v>
      </c>
      <c r="O428" s="301">
        <f t="shared" ref="O428:T428" si="104">SUM(O402:O427)</f>
        <v>3857663.84</v>
      </c>
      <c r="P428" s="301">
        <f t="shared" si="104"/>
        <v>555892.15999999992</v>
      </c>
      <c r="Q428" s="301">
        <f t="shared" si="104"/>
        <v>1047285.9300000002</v>
      </c>
      <c r="R428" s="301">
        <f t="shared" si="104"/>
        <v>1285887.9466666668</v>
      </c>
      <c r="S428" s="301">
        <f t="shared" si="104"/>
        <v>1285887.9466666665</v>
      </c>
      <c r="T428" s="301">
        <f>+P428+Q428</f>
        <v>1603178.09</v>
      </c>
      <c r="U428" s="155"/>
      <c r="V428" s="25"/>
    </row>
    <row r="429" spans="1:22" s="24" customFormat="1" ht="24.95" customHeight="1" x14ac:dyDescent="0.25">
      <c r="A429" s="21">
        <f>+A427+1</f>
        <v>402</v>
      </c>
      <c r="B429" s="40">
        <v>12100108</v>
      </c>
      <c r="C429" s="22" t="s">
        <v>123</v>
      </c>
      <c r="D429" s="22" t="s">
        <v>124</v>
      </c>
      <c r="E429" s="22" t="s">
        <v>28</v>
      </c>
      <c r="F429" s="22" t="s">
        <v>28</v>
      </c>
      <c r="G429" s="22" t="s">
        <v>27</v>
      </c>
      <c r="H429" s="22"/>
      <c r="I429" s="22" t="s">
        <v>58</v>
      </c>
      <c r="J429" s="22" t="s">
        <v>30</v>
      </c>
      <c r="K429" s="22" t="s">
        <v>33</v>
      </c>
      <c r="L429" s="22" t="s">
        <v>31</v>
      </c>
      <c r="M429" s="22"/>
      <c r="N429" s="51">
        <v>982100</v>
      </c>
      <c r="O429" s="51">
        <v>982100</v>
      </c>
      <c r="P429" s="51">
        <v>223400.01</v>
      </c>
      <c r="Q429" s="124">
        <f t="shared" si="97"/>
        <v>226970.01</v>
      </c>
      <c r="R429" s="46">
        <f t="shared" ref="R429:R436" si="105">+N429/3</f>
        <v>327366.66666666669</v>
      </c>
      <c r="S429" s="23">
        <f t="shared" ref="S429:S436" si="106">+(O429/3)</f>
        <v>327366.66666666669</v>
      </c>
      <c r="T429" s="115">
        <v>450370.02</v>
      </c>
      <c r="U429" s="222" t="s">
        <v>167</v>
      </c>
      <c r="V429" s="53"/>
    </row>
    <row r="430" spans="1:22" s="24" customFormat="1" ht="24.95" customHeight="1" x14ac:dyDescent="0.25">
      <c r="A430" s="21">
        <f t="shared" ref="A430:A436" si="107">+A429+1</f>
        <v>403</v>
      </c>
      <c r="B430" s="40">
        <v>12100108</v>
      </c>
      <c r="C430" s="22" t="s">
        <v>123</v>
      </c>
      <c r="D430" s="22" t="s">
        <v>124</v>
      </c>
      <c r="E430" s="22" t="s">
        <v>28</v>
      </c>
      <c r="F430" s="22" t="s">
        <v>28</v>
      </c>
      <c r="G430" s="22" t="s">
        <v>27</v>
      </c>
      <c r="H430" s="22"/>
      <c r="I430" s="22" t="s">
        <v>70</v>
      </c>
      <c r="J430" s="22" t="s">
        <v>30</v>
      </c>
      <c r="K430" s="22" t="s">
        <v>33</v>
      </c>
      <c r="L430" s="22" t="s">
        <v>31</v>
      </c>
      <c r="M430" s="22"/>
      <c r="N430" s="51">
        <v>311400</v>
      </c>
      <c r="O430" s="51">
        <v>311400</v>
      </c>
      <c r="P430" s="51">
        <v>75881.67</v>
      </c>
      <c r="Q430" s="124">
        <f t="shared" si="97"/>
        <v>78489.17</v>
      </c>
      <c r="R430" s="46">
        <f t="shared" si="105"/>
        <v>103800</v>
      </c>
      <c r="S430" s="23">
        <f t="shared" si="106"/>
        <v>103800</v>
      </c>
      <c r="T430" s="115">
        <v>154370.84</v>
      </c>
      <c r="U430" s="223"/>
      <c r="V430" s="53"/>
    </row>
    <row r="431" spans="1:22" s="24" customFormat="1" ht="24.95" customHeight="1" x14ac:dyDescent="0.25">
      <c r="A431" s="21">
        <f t="shared" si="107"/>
        <v>404</v>
      </c>
      <c r="B431" s="40">
        <v>12100108</v>
      </c>
      <c r="C431" s="22" t="s">
        <v>123</v>
      </c>
      <c r="D431" s="22" t="s">
        <v>124</v>
      </c>
      <c r="E431" s="22" t="s">
        <v>28</v>
      </c>
      <c r="F431" s="22" t="s">
        <v>28</v>
      </c>
      <c r="G431" s="22" t="s">
        <v>27</v>
      </c>
      <c r="H431" s="22"/>
      <c r="I431" s="22" t="s">
        <v>68</v>
      </c>
      <c r="J431" s="22" t="s">
        <v>30</v>
      </c>
      <c r="K431" s="22" t="s">
        <v>33</v>
      </c>
      <c r="L431" s="22" t="s">
        <v>31</v>
      </c>
      <c r="M431" s="22"/>
      <c r="N431" s="51">
        <v>392215.33</v>
      </c>
      <c r="O431" s="51">
        <v>392215.33</v>
      </c>
      <c r="P431" s="51">
        <v>0</v>
      </c>
      <c r="Q431" s="124">
        <f t="shared" si="97"/>
        <v>0</v>
      </c>
      <c r="R431" s="46">
        <f t="shared" si="105"/>
        <v>130738.44333333334</v>
      </c>
      <c r="S431" s="23">
        <f t="shared" si="106"/>
        <v>130738.44333333334</v>
      </c>
      <c r="T431" s="115">
        <v>0</v>
      </c>
      <c r="U431" s="223"/>
      <c r="V431" s="53"/>
    </row>
    <row r="432" spans="1:22" s="24" customFormat="1" ht="24.95" customHeight="1" x14ac:dyDescent="0.25">
      <c r="A432" s="21">
        <f t="shared" si="107"/>
        <v>405</v>
      </c>
      <c r="B432" s="40">
        <v>12100108</v>
      </c>
      <c r="C432" s="22" t="s">
        <v>123</v>
      </c>
      <c r="D432" s="22" t="s">
        <v>124</v>
      </c>
      <c r="E432" s="22" t="s">
        <v>28</v>
      </c>
      <c r="F432" s="22" t="s">
        <v>28</v>
      </c>
      <c r="G432" s="22" t="s">
        <v>27</v>
      </c>
      <c r="H432" s="22"/>
      <c r="I432" s="22" t="s">
        <v>73</v>
      </c>
      <c r="J432" s="22" t="s">
        <v>30</v>
      </c>
      <c r="K432" s="22" t="s">
        <v>33</v>
      </c>
      <c r="L432" s="22" t="s">
        <v>31</v>
      </c>
      <c r="M432" s="22"/>
      <c r="N432" s="51">
        <v>367587</v>
      </c>
      <c r="O432" s="51">
        <v>367587</v>
      </c>
      <c r="P432" s="51">
        <v>0</v>
      </c>
      <c r="Q432" s="124">
        <f t="shared" si="97"/>
        <v>0</v>
      </c>
      <c r="R432" s="46">
        <f t="shared" si="105"/>
        <v>122529</v>
      </c>
      <c r="S432" s="23">
        <f t="shared" si="106"/>
        <v>122529</v>
      </c>
      <c r="T432" s="115">
        <v>0</v>
      </c>
      <c r="U432" s="223"/>
      <c r="V432" s="53"/>
    </row>
    <row r="433" spans="1:22" s="24" customFormat="1" ht="24.95" customHeight="1" x14ac:dyDescent="0.25">
      <c r="A433" s="21">
        <f t="shared" si="107"/>
        <v>406</v>
      </c>
      <c r="B433" s="40">
        <v>12100108</v>
      </c>
      <c r="C433" s="22" t="s">
        <v>123</v>
      </c>
      <c r="D433" s="22" t="s">
        <v>124</v>
      </c>
      <c r="E433" s="22" t="s">
        <v>28</v>
      </c>
      <c r="F433" s="22" t="s">
        <v>28</v>
      </c>
      <c r="G433" s="22" t="s">
        <v>27</v>
      </c>
      <c r="H433" s="22"/>
      <c r="I433" s="22" t="s">
        <v>72</v>
      </c>
      <c r="J433" s="22" t="s">
        <v>30</v>
      </c>
      <c r="K433" s="22" t="s">
        <v>33</v>
      </c>
      <c r="L433" s="22" t="s">
        <v>31</v>
      </c>
      <c r="M433" s="22"/>
      <c r="N433" s="51">
        <v>43500</v>
      </c>
      <c r="O433" s="51">
        <v>43500</v>
      </c>
      <c r="P433" s="51">
        <v>0</v>
      </c>
      <c r="Q433" s="124">
        <f t="shared" si="97"/>
        <v>18000</v>
      </c>
      <c r="R433" s="46">
        <f t="shared" si="105"/>
        <v>14500</v>
      </c>
      <c r="S433" s="23">
        <f t="shared" si="106"/>
        <v>14500</v>
      </c>
      <c r="T433" s="115">
        <v>18000</v>
      </c>
      <c r="U433" s="223"/>
      <c r="V433" s="53"/>
    </row>
    <row r="434" spans="1:22" s="24" customFormat="1" ht="24.95" customHeight="1" x14ac:dyDescent="0.25">
      <c r="A434" s="21">
        <f t="shared" si="107"/>
        <v>407</v>
      </c>
      <c r="B434" s="40">
        <v>12100108</v>
      </c>
      <c r="C434" s="22" t="s">
        <v>123</v>
      </c>
      <c r="D434" s="22" t="s">
        <v>124</v>
      </c>
      <c r="E434" s="22" t="s">
        <v>28</v>
      </c>
      <c r="F434" s="22" t="s">
        <v>28</v>
      </c>
      <c r="G434" s="22" t="s">
        <v>27</v>
      </c>
      <c r="H434" s="22"/>
      <c r="I434" s="22" t="s">
        <v>74</v>
      </c>
      <c r="J434" s="22" t="s">
        <v>30</v>
      </c>
      <c r="K434" s="22" t="s">
        <v>33</v>
      </c>
      <c r="L434" s="22" t="s">
        <v>31</v>
      </c>
      <c r="M434" s="22"/>
      <c r="N434" s="51">
        <v>306322.5</v>
      </c>
      <c r="O434" s="51">
        <v>306322.5</v>
      </c>
      <c r="P434" s="51">
        <v>9555</v>
      </c>
      <c r="Q434" s="124">
        <f t="shared" si="97"/>
        <v>0</v>
      </c>
      <c r="R434" s="46">
        <f t="shared" si="105"/>
        <v>102107.5</v>
      </c>
      <c r="S434" s="23">
        <f t="shared" si="106"/>
        <v>102107.5</v>
      </c>
      <c r="T434" s="115">
        <v>9555</v>
      </c>
      <c r="U434" s="223"/>
      <c r="V434" s="53"/>
    </row>
    <row r="435" spans="1:22" s="24" customFormat="1" ht="24.95" customHeight="1" x14ac:dyDescent="0.25">
      <c r="A435" s="21">
        <f t="shared" si="107"/>
        <v>408</v>
      </c>
      <c r="B435" s="40">
        <v>12100108</v>
      </c>
      <c r="C435" s="22" t="s">
        <v>123</v>
      </c>
      <c r="D435" s="22" t="s">
        <v>124</v>
      </c>
      <c r="E435" s="22" t="s">
        <v>28</v>
      </c>
      <c r="F435" s="22" t="s">
        <v>28</v>
      </c>
      <c r="G435" s="22" t="s">
        <v>27</v>
      </c>
      <c r="H435" s="22"/>
      <c r="I435" s="22" t="s">
        <v>57</v>
      </c>
      <c r="J435" s="22" t="s">
        <v>30</v>
      </c>
      <c r="K435" s="22" t="s">
        <v>33</v>
      </c>
      <c r="L435" s="22" t="s">
        <v>31</v>
      </c>
      <c r="M435" s="22"/>
      <c r="N435" s="51">
        <v>306322.5</v>
      </c>
      <c r="O435" s="51">
        <v>306322.5</v>
      </c>
      <c r="P435" s="51">
        <v>0</v>
      </c>
      <c r="Q435" s="124">
        <f t="shared" si="97"/>
        <v>22449</v>
      </c>
      <c r="R435" s="46">
        <f t="shared" si="105"/>
        <v>102107.5</v>
      </c>
      <c r="S435" s="23">
        <f t="shared" si="106"/>
        <v>102107.5</v>
      </c>
      <c r="T435" s="115">
        <v>22449</v>
      </c>
      <c r="U435" s="223"/>
      <c r="V435" s="53"/>
    </row>
    <row r="436" spans="1:22" s="24" customFormat="1" ht="24.95" customHeight="1" x14ac:dyDescent="0.25">
      <c r="A436" s="21">
        <f t="shared" si="107"/>
        <v>409</v>
      </c>
      <c r="B436" s="40">
        <v>12100108</v>
      </c>
      <c r="C436" s="22" t="s">
        <v>123</v>
      </c>
      <c r="D436" s="22" t="s">
        <v>124</v>
      </c>
      <c r="E436" s="22" t="s">
        <v>28</v>
      </c>
      <c r="F436" s="22" t="s">
        <v>28</v>
      </c>
      <c r="G436" s="22" t="s">
        <v>27</v>
      </c>
      <c r="H436" s="22"/>
      <c r="I436" s="22" t="s">
        <v>76</v>
      </c>
      <c r="J436" s="22" t="s">
        <v>30</v>
      </c>
      <c r="K436" s="22" t="s">
        <v>33</v>
      </c>
      <c r="L436" s="22" t="s">
        <v>31</v>
      </c>
      <c r="M436" s="22"/>
      <c r="N436" s="51">
        <v>3675870</v>
      </c>
      <c r="O436" s="51">
        <v>3675870</v>
      </c>
      <c r="P436" s="51">
        <v>939663.68</v>
      </c>
      <c r="Q436" s="124">
        <f t="shared" si="97"/>
        <v>965712.98999999987</v>
      </c>
      <c r="R436" s="46">
        <f t="shared" si="105"/>
        <v>1225290</v>
      </c>
      <c r="S436" s="23">
        <f t="shared" si="106"/>
        <v>1225290</v>
      </c>
      <c r="T436" s="115">
        <v>1905376.67</v>
      </c>
      <c r="U436" s="223"/>
      <c r="V436" s="53"/>
    </row>
    <row r="437" spans="1:22" s="24" customFormat="1" ht="50.1" customHeight="1" x14ac:dyDescent="0.25">
      <c r="A437" s="302" t="s">
        <v>168</v>
      </c>
      <c r="B437" s="303"/>
      <c r="C437" s="303"/>
      <c r="D437" s="303"/>
      <c r="E437" s="303"/>
      <c r="F437" s="303"/>
      <c r="G437" s="303"/>
      <c r="H437" s="303"/>
      <c r="I437" s="303"/>
      <c r="J437" s="303"/>
      <c r="K437" s="303"/>
      <c r="L437" s="303"/>
      <c r="M437" s="304"/>
      <c r="N437" s="305">
        <f>SUM(N429:N436)</f>
        <v>6385317.3300000001</v>
      </c>
      <c r="O437" s="305">
        <f>SUM(O429:O436)</f>
        <v>6385317.3300000001</v>
      </c>
      <c r="P437" s="305">
        <f>SUM(P429:P436)</f>
        <v>1248500.3600000001</v>
      </c>
      <c r="Q437" s="305">
        <f t="shared" ref="Q437:S437" si="108">SUM(Q429:Q436)</f>
        <v>1311621.17</v>
      </c>
      <c r="R437" s="305">
        <f t="shared" si="108"/>
        <v>2128439.11</v>
      </c>
      <c r="S437" s="305">
        <f t="shared" si="108"/>
        <v>2128439.11</v>
      </c>
      <c r="T437" s="305">
        <f>+P437+Q437</f>
        <v>2560121.5300000003</v>
      </c>
      <c r="U437" s="224"/>
      <c r="V437" s="25"/>
    </row>
    <row r="438" spans="1:22" ht="23.25" customHeight="1" x14ac:dyDescent="0.35">
      <c r="A438" s="164" t="s">
        <v>34</v>
      </c>
      <c r="B438" s="165"/>
      <c r="C438" s="165"/>
      <c r="D438" s="165"/>
      <c r="E438" s="165"/>
      <c r="F438" s="165"/>
      <c r="G438" s="165"/>
      <c r="H438" s="165"/>
      <c r="I438" s="165"/>
      <c r="J438" s="165"/>
      <c r="K438" s="165"/>
      <c r="L438" s="166"/>
      <c r="M438" s="52"/>
      <c r="N438" s="137">
        <f>+(N111+N102+N72+N154+N217+N240+N243+N273+N285+N300+N320+N355+N364+N349+N190+N437)</f>
        <v>242835800.10000002</v>
      </c>
      <c r="O438" s="137">
        <f>+(O111+O102+O72+O154+O217+O240+O243+O273+O285+O300+O320+O355+O364+O349+O190+O437)</f>
        <v>278860164.16666657</v>
      </c>
      <c r="P438" s="137">
        <f>+(P111+P102+P72+P154+P217+P240+P243+P273+P285+P300+P320+P355+P364+P349+P190+P437)</f>
        <v>50510772.919999994</v>
      </c>
      <c r="Q438" s="137"/>
      <c r="R438" s="137">
        <f>+(R111+R102+R72+R154+R217+R240+R243+R273+R285+R300+R320+R355)</f>
        <v>78420200.483333305</v>
      </c>
      <c r="S438" s="137">
        <f>+(S111+S102+S72+S154+S217+S240+S243+S273+S285+S300+S320+S355)</f>
        <v>83180622.529999986</v>
      </c>
      <c r="T438" s="137">
        <f t="shared" ref="T355:T438" si="109">+P438</f>
        <v>50510772.919999994</v>
      </c>
      <c r="U438" s="138"/>
    </row>
    <row r="439" spans="1:22" ht="15" x14ac:dyDescent="0.25">
      <c r="A439" s="13" t="s">
        <v>35</v>
      </c>
      <c r="B439" s="14"/>
      <c r="C439" s="14"/>
      <c r="D439" s="14"/>
      <c r="E439" s="14"/>
      <c r="F439" s="14"/>
      <c r="G439" s="14"/>
      <c r="H439" s="14"/>
      <c r="I439" s="14"/>
      <c r="J439" s="14"/>
      <c r="K439" s="14"/>
      <c r="L439" s="14"/>
      <c r="M439" s="14"/>
      <c r="N439" s="63"/>
      <c r="O439" s="63"/>
      <c r="P439" s="15"/>
      <c r="Q439" s="15"/>
      <c r="R439" s="15"/>
      <c r="S439" s="15"/>
      <c r="T439" s="70"/>
      <c r="U439" s="15"/>
    </row>
    <row r="440" spans="1:22" ht="15.75" thickBot="1" x14ac:dyDescent="0.3">
      <c r="A440" s="18"/>
      <c r="B440" s="17"/>
      <c r="C440" s="17"/>
      <c r="D440" s="17"/>
      <c r="E440" s="17"/>
      <c r="F440" s="17"/>
      <c r="G440" s="17"/>
      <c r="H440" s="17"/>
      <c r="I440" s="17"/>
      <c r="J440" s="17"/>
      <c r="K440" s="26"/>
      <c r="L440" s="17"/>
      <c r="M440" s="17"/>
      <c r="N440" s="63"/>
      <c r="O440" s="63"/>
      <c r="P440" s="7"/>
      <c r="Q440" s="7"/>
      <c r="R440" s="7"/>
      <c r="S440" s="7"/>
      <c r="T440" s="63"/>
      <c r="U440" s="19"/>
    </row>
    <row r="441" spans="1:22" ht="15" thickBot="1" x14ac:dyDescent="0.25">
      <c r="A441" s="73" t="s">
        <v>36</v>
      </c>
      <c r="B441" s="74"/>
      <c r="C441" s="74"/>
      <c r="D441" s="74"/>
      <c r="E441" s="74"/>
      <c r="F441" s="74"/>
      <c r="G441" s="74"/>
      <c r="H441" s="74"/>
      <c r="I441" s="74"/>
      <c r="J441" s="74"/>
      <c r="K441" s="74"/>
      <c r="L441" s="74"/>
      <c r="M441" s="74"/>
      <c r="N441" s="75"/>
      <c r="O441" s="75"/>
      <c r="P441" s="74"/>
      <c r="Q441" s="74"/>
      <c r="R441" s="74"/>
      <c r="S441" s="74"/>
      <c r="T441" s="76"/>
      <c r="U441" s="27"/>
    </row>
    <row r="442" spans="1:22" ht="33.75" customHeight="1" thickBot="1" x14ac:dyDescent="0.25">
      <c r="A442" s="167" t="s">
        <v>37</v>
      </c>
      <c r="B442" s="169" t="s">
        <v>38</v>
      </c>
      <c r="C442" s="170"/>
      <c r="D442" s="171"/>
      <c r="E442" s="172" t="s">
        <v>39</v>
      </c>
      <c r="F442" s="173"/>
      <c r="G442" s="173"/>
      <c r="H442" s="173"/>
      <c r="I442" s="173"/>
      <c r="J442" s="173"/>
      <c r="K442" s="173"/>
      <c r="L442" s="174"/>
      <c r="M442" s="88"/>
      <c r="N442" s="78" t="s">
        <v>40</v>
      </c>
      <c r="O442" s="78"/>
      <c r="P442" s="79"/>
      <c r="Q442" s="79"/>
      <c r="R442" s="80"/>
      <c r="S442" s="79"/>
      <c r="T442" s="78"/>
      <c r="U442" s="19"/>
    </row>
    <row r="443" spans="1:22" ht="51" customHeight="1" thickBot="1" x14ac:dyDescent="0.25">
      <c r="A443" s="168"/>
      <c r="B443" s="81" t="s">
        <v>41</v>
      </c>
      <c r="C443" s="82" t="s">
        <v>42</v>
      </c>
      <c r="D443" s="81" t="s">
        <v>43</v>
      </c>
      <c r="E443" s="83" t="s">
        <v>44</v>
      </c>
      <c r="F443" s="84" t="s">
        <v>45</v>
      </c>
      <c r="G443" s="83" t="s">
        <v>46</v>
      </c>
      <c r="H443" s="84" t="s">
        <v>47</v>
      </c>
      <c r="I443" s="83"/>
      <c r="J443" s="156" t="s">
        <v>43</v>
      </c>
      <c r="K443" s="157"/>
      <c r="L443" s="157"/>
      <c r="M443" s="158"/>
      <c r="N443" s="144" t="s">
        <v>48</v>
      </c>
      <c r="O443" s="145" t="s">
        <v>49</v>
      </c>
      <c r="P443" s="146"/>
      <c r="Q443" s="86"/>
      <c r="R443" s="86" t="s">
        <v>50</v>
      </c>
      <c r="S443" s="85" t="s">
        <v>51</v>
      </c>
      <c r="T443" s="87" t="s">
        <v>43</v>
      </c>
      <c r="U443" s="19"/>
    </row>
    <row r="444" spans="1:22" ht="15" x14ac:dyDescent="0.2">
      <c r="A444" s="89" t="s">
        <v>203</v>
      </c>
      <c r="B444" s="100">
        <v>269358</v>
      </c>
      <c r="C444" s="28">
        <v>248147</v>
      </c>
      <c r="D444" s="111">
        <f>+B444+C444</f>
        <v>517505</v>
      </c>
      <c r="E444" s="100">
        <v>108322</v>
      </c>
      <c r="F444" s="28">
        <v>158820</v>
      </c>
      <c r="G444" s="28">
        <v>199798</v>
      </c>
      <c r="H444" s="28">
        <v>50568</v>
      </c>
      <c r="I444" s="28"/>
      <c r="J444" s="159">
        <f t="shared" ref="J444:J449" si="110">+E444+F444+G444+H444</f>
        <v>517508</v>
      </c>
      <c r="K444" s="159"/>
      <c r="L444" s="159"/>
      <c r="M444" s="160"/>
      <c r="N444" s="105"/>
      <c r="O444" s="65"/>
      <c r="P444" s="106"/>
      <c r="Q444" s="130"/>
      <c r="R444" s="28">
        <f>+J444</f>
        <v>517508</v>
      </c>
      <c r="S444" s="106"/>
      <c r="T444" s="102">
        <f t="shared" ref="T444:T456" si="111">+N444+O444+R444+S444</f>
        <v>517508</v>
      </c>
      <c r="U444" s="19"/>
    </row>
    <row r="445" spans="1:22" ht="15" x14ac:dyDescent="0.2">
      <c r="A445" s="90" t="s">
        <v>204</v>
      </c>
      <c r="B445" s="101">
        <f>2047*0.53</f>
        <v>1084.9100000000001</v>
      </c>
      <c r="C445" s="29">
        <f>2047*0.47</f>
        <v>962.08999999999992</v>
      </c>
      <c r="D445" s="110">
        <f>+B445+C445</f>
        <v>2047</v>
      </c>
      <c r="E445" s="101">
        <f>2047*21%</f>
        <v>429.87</v>
      </c>
      <c r="F445" s="29">
        <f>0.31*2047</f>
        <v>634.57000000000005</v>
      </c>
      <c r="G445" s="29">
        <f>(0.39*2047)-20</f>
        <v>778.33</v>
      </c>
      <c r="H445" s="29">
        <f>0.1*2047</f>
        <v>204.70000000000002</v>
      </c>
      <c r="I445" s="29"/>
      <c r="J445" s="151">
        <f t="shared" si="110"/>
        <v>2047.47</v>
      </c>
      <c r="K445" s="151"/>
      <c r="L445" s="151"/>
      <c r="M445" s="152"/>
      <c r="N445" s="101"/>
      <c r="O445" s="29"/>
      <c r="P445" s="107"/>
      <c r="Q445" s="131"/>
      <c r="R445" s="77">
        <v>2047</v>
      </c>
      <c r="S445" s="107"/>
      <c r="T445" s="103">
        <f t="shared" si="111"/>
        <v>2047</v>
      </c>
      <c r="U445" s="19"/>
    </row>
    <row r="446" spans="1:22" ht="15" x14ac:dyDescent="0.2">
      <c r="A446" s="91" t="s">
        <v>205</v>
      </c>
      <c r="B446" s="101">
        <v>4866</v>
      </c>
      <c r="C446" s="29">
        <v>264</v>
      </c>
      <c r="D446" s="110">
        <f>+B446+C446</f>
        <v>5130</v>
      </c>
      <c r="E446" s="101">
        <v>11</v>
      </c>
      <c r="F446" s="29">
        <v>2198</v>
      </c>
      <c r="G446" s="29">
        <v>2203</v>
      </c>
      <c r="H446" s="29">
        <v>718</v>
      </c>
      <c r="I446" s="29"/>
      <c r="J446" s="151">
        <f t="shared" si="110"/>
        <v>5130</v>
      </c>
      <c r="K446" s="151"/>
      <c r="L446" s="151"/>
      <c r="M446" s="152"/>
      <c r="N446" s="101">
        <v>100</v>
      </c>
      <c r="O446" s="29"/>
      <c r="P446" s="107"/>
      <c r="Q446" s="131"/>
      <c r="R446" s="77">
        <v>5030</v>
      </c>
      <c r="S446" s="107"/>
      <c r="T446" s="103">
        <f t="shared" si="111"/>
        <v>5130</v>
      </c>
      <c r="U446" s="19"/>
    </row>
    <row r="447" spans="1:22" ht="15" x14ac:dyDescent="0.2">
      <c r="A447" s="122" t="s">
        <v>206</v>
      </c>
      <c r="B447" s="101">
        <f>147+342+260+666</f>
        <v>1415</v>
      </c>
      <c r="C447" s="29">
        <f>348+671+472+639</f>
        <v>2130</v>
      </c>
      <c r="D447" s="110">
        <f t="shared" ref="D447:D457" si="112">+B447+C447</f>
        <v>3545</v>
      </c>
      <c r="E447" s="101">
        <f>104+206+178+119</f>
        <v>607</v>
      </c>
      <c r="F447" s="29">
        <f>72+199+207+487</f>
        <v>965</v>
      </c>
      <c r="G447" s="29">
        <f>202+392+296+467</f>
        <v>1357</v>
      </c>
      <c r="H447" s="29">
        <f>117+216+51+242-10</f>
        <v>616</v>
      </c>
      <c r="I447" s="29"/>
      <c r="J447" s="151">
        <f t="shared" si="110"/>
        <v>3545</v>
      </c>
      <c r="K447" s="151"/>
      <c r="L447" s="151"/>
      <c r="M447" s="152"/>
      <c r="N447" s="101">
        <f>45+91+66+117</f>
        <v>319</v>
      </c>
      <c r="O447" s="29"/>
      <c r="P447" s="107"/>
      <c r="Q447" s="131"/>
      <c r="R447" s="77">
        <f>450+922+666+1188</f>
        <v>3226</v>
      </c>
      <c r="S447" s="107"/>
      <c r="T447" s="103">
        <f t="shared" si="111"/>
        <v>3545</v>
      </c>
      <c r="U447" s="19"/>
    </row>
    <row r="448" spans="1:22" ht="15" x14ac:dyDescent="0.2">
      <c r="A448" s="123" t="s">
        <v>207</v>
      </c>
      <c r="B448" s="101">
        <v>248217</v>
      </c>
      <c r="C448" s="29">
        <v>269288</v>
      </c>
      <c r="D448" s="110">
        <f t="shared" si="112"/>
        <v>517505</v>
      </c>
      <c r="E448" s="101">
        <v>126140</v>
      </c>
      <c r="F448" s="29">
        <v>135183</v>
      </c>
      <c r="G448" s="29">
        <v>203300</v>
      </c>
      <c r="H448" s="29">
        <v>52882</v>
      </c>
      <c r="I448" s="29"/>
      <c r="J448" s="151">
        <f t="shared" si="110"/>
        <v>517505</v>
      </c>
      <c r="K448" s="151"/>
      <c r="L448" s="151"/>
      <c r="M448" s="152"/>
      <c r="N448" s="101"/>
      <c r="O448" s="29"/>
      <c r="P448" s="107"/>
      <c r="Q448" s="131"/>
      <c r="R448" s="77">
        <v>517505</v>
      </c>
      <c r="S448" s="107"/>
      <c r="T448" s="103">
        <f t="shared" si="111"/>
        <v>517505</v>
      </c>
      <c r="U448" s="19"/>
    </row>
    <row r="449" spans="1:21" ht="15" x14ac:dyDescent="0.2">
      <c r="A449" s="92" t="s">
        <v>208</v>
      </c>
      <c r="B449" s="101">
        <v>269358</v>
      </c>
      <c r="C449" s="29">
        <v>248147</v>
      </c>
      <c r="D449" s="110">
        <f t="shared" si="112"/>
        <v>517505</v>
      </c>
      <c r="E449" s="101">
        <v>108322</v>
      </c>
      <c r="F449" s="29">
        <v>158820</v>
      </c>
      <c r="G449" s="29">
        <v>199798</v>
      </c>
      <c r="H449" s="29"/>
      <c r="I449" s="29"/>
      <c r="J449" s="151">
        <f t="shared" si="110"/>
        <v>466940</v>
      </c>
      <c r="K449" s="151"/>
      <c r="L449" s="151"/>
      <c r="M449" s="152"/>
      <c r="N449" s="101"/>
      <c r="O449" s="29"/>
      <c r="P449" s="107"/>
      <c r="Q449" s="131"/>
      <c r="R449" s="77">
        <v>517508</v>
      </c>
      <c r="S449" s="107"/>
      <c r="T449" s="103">
        <f t="shared" si="111"/>
        <v>517508</v>
      </c>
      <c r="U449" s="19"/>
    </row>
    <row r="450" spans="1:21" ht="15" x14ac:dyDescent="0.2">
      <c r="A450" s="93" t="s">
        <v>209</v>
      </c>
      <c r="B450" s="101">
        <v>80680</v>
      </c>
      <c r="C450" s="29">
        <v>71547</v>
      </c>
      <c r="D450" s="110">
        <f t="shared" si="112"/>
        <v>152227</v>
      </c>
      <c r="E450" s="101">
        <v>38057</v>
      </c>
      <c r="F450" s="29">
        <v>44146</v>
      </c>
      <c r="G450" s="29">
        <v>56324</v>
      </c>
      <c r="H450" s="29">
        <v>13700</v>
      </c>
      <c r="I450" s="29"/>
      <c r="J450" s="151">
        <f t="shared" ref="J450:J460" si="113">+E450+F450+G450+H450</f>
        <v>152227</v>
      </c>
      <c r="K450" s="151"/>
      <c r="L450" s="151"/>
      <c r="M450" s="152"/>
      <c r="N450" s="101">
        <v>13700</v>
      </c>
      <c r="O450" s="29"/>
      <c r="P450" s="107"/>
      <c r="Q450" s="131"/>
      <c r="R450" s="77">
        <v>135482</v>
      </c>
      <c r="S450" s="107">
        <v>3045</v>
      </c>
      <c r="T450" s="103">
        <f t="shared" si="111"/>
        <v>152227</v>
      </c>
      <c r="U450" s="19"/>
    </row>
    <row r="451" spans="1:21" ht="15" x14ac:dyDescent="0.2">
      <c r="A451" s="94" t="s">
        <v>210</v>
      </c>
      <c r="B451" s="101">
        <v>1670</v>
      </c>
      <c r="C451" s="29">
        <v>1481</v>
      </c>
      <c r="D451" s="110">
        <f t="shared" si="112"/>
        <v>3151</v>
      </c>
      <c r="E451" s="101">
        <v>788</v>
      </c>
      <c r="F451" s="29">
        <v>913</v>
      </c>
      <c r="G451" s="29">
        <v>1166</v>
      </c>
      <c r="H451" s="29">
        <v>284</v>
      </c>
      <c r="I451" s="29"/>
      <c r="J451" s="151">
        <f t="shared" si="113"/>
        <v>3151</v>
      </c>
      <c r="K451" s="151"/>
      <c r="L451" s="151"/>
      <c r="M451" s="152"/>
      <c r="N451" s="101">
        <v>284</v>
      </c>
      <c r="O451" s="29"/>
      <c r="P451" s="107"/>
      <c r="Q451" s="131"/>
      <c r="R451" s="77">
        <v>2804</v>
      </c>
      <c r="S451" s="107">
        <v>63</v>
      </c>
      <c r="T451" s="103">
        <f t="shared" si="111"/>
        <v>3151</v>
      </c>
      <c r="U451" s="19"/>
    </row>
    <row r="452" spans="1:21" ht="15" x14ac:dyDescent="0.2">
      <c r="A452" s="95" t="s">
        <v>211</v>
      </c>
      <c r="B452" s="101">
        <v>45010</v>
      </c>
      <c r="C452" s="29">
        <v>39915</v>
      </c>
      <c r="D452" s="110">
        <f t="shared" si="112"/>
        <v>84925</v>
      </c>
      <c r="E452" s="101">
        <v>21231</v>
      </c>
      <c r="F452" s="29">
        <v>24628</v>
      </c>
      <c r="G452" s="29">
        <v>31422</v>
      </c>
      <c r="H452" s="29">
        <v>7644</v>
      </c>
      <c r="I452" s="29"/>
      <c r="J452" s="151">
        <f t="shared" si="113"/>
        <v>84925</v>
      </c>
      <c r="K452" s="151"/>
      <c r="L452" s="151"/>
      <c r="M452" s="152"/>
      <c r="N452" s="101">
        <v>7643</v>
      </c>
      <c r="O452" s="29"/>
      <c r="P452" s="107"/>
      <c r="Q452" s="131"/>
      <c r="R452" s="77">
        <v>75583</v>
      </c>
      <c r="S452" s="107">
        <v>1699</v>
      </c>
      <c r="T452" s="103">
        <f t="shared" si="111"/>
        <v>84925</v>
      </c>
      <c r="U452" s="19"/>
    </row>
    <row r="453" spans="1:21" ht="15" x14ac:dyDescent="0.2">
      <c r="A453" s="96" t="s">
        <v>212</v>
      </c>
      <c r="B453" s="101">
        <v>2676</v>
      </c>
      <c r="C453" s="29">
        <v>2374</v>
      </c>
      <c r="D453" s="110">
        <f t="shared" si="112"/>
        <v>5050</v>
      </c>
      <c r="E453" s="101">
        <v>1263</v>
      </c>
      <c r="F453" s="29">
        <v>1464</v>
      </c>
      <c r="G453" s="29">
        <v>1868</v>
      </c>
      <c r="H453" s="29">
        <v>455</v>
      </c>
      <c r="I453" s="29"/>
      <c r="J453" s="151">
        <f t="shared" si="113"/>
        <v>5050</v>
      </c>
      <c r="K453" s="151"/>
      <c r="L453" s="151"/>
      <c r="M453" s="152"/>
      <c r="N453" s="101">
        <v>455</v>
      </c>
      <c r="O453" s="29"/>
      <c r="P453" s="107"/>
      <c r="Q453" s="131"/>
      <c r="R453" s="77">
        <v>4495</v>
      </c>
      <c r="S453" s="107">
        <v>100</v>
      </c>
      <c r="T453" s="103">
        <f t="shared" si="111"/>
        <v>5050</v>
      </c>
      <c r="U453" s="19"/>
    </row>
    <row r="454" spans="1:21" ht="15" x14ac:dyDescent="0.2">
      <c r="A454" s="97" t="s">
        <v>213</v>
      </c>
      <c r="B454" s="101">
        <v>129347</v>
      </c>
      <c r="C454" s="29">
        <v>114704</v>
      </c>
      <c r="D454" s="110">
        <f t="shared" si="112"/>
        <v>244051</v>
      </c>
      <c r="E454" s="101">
        <v>61012</v>
      </c>
      <c r="F454" s="29">
        <v>70775</v>
      </c>
      <c r="G454" s="29">
        <v>90299</v>
      </c>
      <c r="H454" s="29">
        <v>21965</v>
      </c>
      <c r="I454" s="29"/>
      <c r="J454" s="151">
        <f t="shared" si="113"/>
        <v>244051</v>
      </c>
      <c r="K454" s="151"/>
      <c r="L454" s="151"/>
      <c r="M454" s="152"/>
      <c r="N454" s="101">
        <v>21965</v>
      </c>
      <c r="O454" s="29"/>
      <c r="P454" s="107"/>
      <c r="Q454" s="131"/>
      <c r="R454" s="77">
        <v>217205</v>
      </c>
      <c r="S454" s="107">
        <v>4881</v>
      </c>
      <c r="T454" s="103">
        <f t="shared" si="111"/>
        <v>244051</v>
      </c>
      <c r="U454" s="19"/>
    </row>
    <row r="455" spans="1:21" ht="15" x14ac:dyDescent="0.2">
      <c r="A455" s="98" t="s">
        <v>214</v>
      </c>
      <c r="B455" s="101">
        <v>16510</v>
      </c>
      <c r="C455" s="29">
        <v>14641</v>
      </c>
      <c r="D455" s="110">
        <f t="shared" si="112"/>
        <v>31151</v>
      </c>
      <c r="E455" s="101">
        <v>7788</v>
      </c>
      <c r="F455" s="29">
        <v>9033</v>
      </c>
      <c r="G455" s="29">
        <v>11526</v>
      </c>
      <c r="H455" s="29">
        <v>2804</v>
      </c>
      <c r="I455" s="29"/>
      <c r="J455" s="151">
        <f t="shared" si="113"/>
        <v>31151</v>
      </c>
      <c r="K455" s="151"/>
      <c r="L455" s="151"/>
      <c r="M455" s="152"/>
      <c r="N455" s="101">
        <v>2804</v>
      </c>
      <c r="O455" s="29"/>
      <c r="P455" s="107"/>
      <c r="Q455" s="131"/>
      <c r="R455" s="77">
        <v>27724</v>
      </c>
      <c r="S455" s="107">
        <v>623</v>
      </c>
      <c r="T455" s="103">
        <f t="shared" si="111"/>
        <v>31151</v>
      </c>
      <c r="U455" s="19"/>
    </row>
    <row r="456" spans="1:21" ht="15" x14ac:dyDescent="0.2">
      <c r="A456" s="99" t="s">
        <v>215</v>
      </c>
      <c r="B456" s="101">
        <v>269289</v>
      </c>
      <c r="C456" s="29">
        <v>248217</v>
      </c>
      <c r="D456" s="110">
        <f t="shared" si="112"/>
        <v>517506</v>
      </c>
      <c r="E456" s="101">
        <v>126140</v>
      </c>
      <c r="F456" s="29">
        <v>135183</v>
      </c>
      <c r="G456" s="29">
        <v>203301</v>
      </c>
      <c r="H456" s="29">
        <v>52882</v>
      </c>
      <c r="I456" s="29"/>
      <c r="J456" s="151">
        <f t="shared" si="113"/>
        <v>517506</v>
      </c>
      <c r="K456" s="151"/>
      <c r="L456" s="151"/>
      <c r="M456" s="152"/>
      <c r="N456" s="101"/>
      <c r="O456" s="29"/>
      <c r="P456" s="107"/>
      <c r="Q456" s="131"/>
      <c r="R456" s="77"/>
      <c r="S456" s="107"/>
      <c r="T456" s="103">
        <f t="shared" si="111"/>
        <v>0</v>
      </c>
      <c r="U456" s="19"/>
    </row>
    <row r="457" spans="1:21" ht="15.75" thickBot="1" x14ac:dyDescent="0.25">
      <c r="A457" s="129" t="s">
        <v>216</v>
      </c>
      <c r="B457" s="101">
        <f>147+342+260+666</f>
        <v>1415</v>
      </c>
      <c r="C457" s="29">
        <f>348+671+472+639</f>
        <v>2130</v>
      </c>
      <c r="D457" s="110">
        <f t="shared" si="112"/>
        <v>3545</v>
      </c>
      <c r="E457" s="101">
        <f>104+206+178+119</f>
        <v>607</v>
      </c>
      <c r="F457" s="29">
        <f>72+199+207+487</f>
        <v>965</v>
      </c>
      <c r="G457" s="29">
        <f>202+392+296+467</f>
        <v>1357</v>
      </c>
      <c r="H457" s="29">
        <f>117+216+51+242-10</f>
        <v>616</v>
      </c>
      <c r="I457" s="29"/>
      <c r="J457" s="151">
        <f t="shared" si="113"/>
        <v>3545</v>
      </c>
      <c r="K457" s="151"/>
      <c r="L457" s="151"/>
      <c r="M457" s="152"/>
      <c r="N457" s="101">
        <f>45+91+66+117</f>
        <v>319</v>
      </c>
      <c r="O457" s="29"/>
      <c r="P457" s="107"/>
      <c r="Q457" s="132"/>
      <c r="R457" s="109">
        <f>450+922+666+1188</f>
        <v>3226</v>
      </c>
      <c r="S457" s="108"/>
      <c r="T457" s="104" t="e">
        <f>+N457+#REF!+R457+S457</f>
        <v>#REF!</v>
      </c>
      <c r="U457" s="19"/>
    </row>
    <row r="458" spans="1:21" ht="15" x14ac:dyDescent="0.2">
      <c r="A458" s="142" t="s">
        <v>217</v>
      </c>
      <c r="B458" s="139">
        <v>269358</v>
      </c>
      <c r="C458" s="140">
        <v>248147</v>
      </c>
      <c r="D458" s="141">
        <v>517505</v>
      </c>
      <c r="E458" s="139">
        <v>108322</v>
      </c>
      <c r="F458" s="140">
        <v>158820</v>
      </c>
      <c r="G458" s="140">
        <v>199798</v>
      </c>
      <c r="H458" s="140">
        <v>50568</v>
      </c>
      <c r="I458" s="140"/>
      <c r="J458" s="149">
        <v>517508</v>
      </c>
      <c r="K458" s="150"/>
      <c r="L458" s="150"/>
      <c r="M458" s="150"/>
      <c r="N458" s="139"/>
      <c r="O458" s="29"/>
      <c r="P458" s="107"/>
      <c r="Q458" s="126"/>
      <c r="R458" s="127"/>
      <c r="S458" s="126"/>
      <c r="T458" s="128"/>
      <c r="U458" s="19"/>
    </row>
    <row r="459" spans="1:21" ht="15" x14ac:dyDescent="0.2">
      <c r="A459" s="143" t="s">
        <v>218</v>
      </c>
      <c r="B459" s="101">
        <v>4866</v>
      </c>
      <c r="C459" s="29">
        <v>264</v>
      </c>
      <c r="D459" s="110">
        <f>+B459+C459</f>
        <v>5130</v>
      </c>
      <c r="E459" s="101">
        <v>11</v>
      </c>
      <c r="F459" s="29">
        <v>2198</v>
      </c>
      <c r="G459" s="29">
        <v>2203</v>
      </c>
      <c r="H459" s="29">
        <v>718</v>
      </c>
      <c r="I459" s="29"/>
      <c r="J459" s="151">
        <f t="shared" ref="J459" si="114">+E459+F459+G459+H459</f>
        <v>5130</v>
      </c>
      <c r="K459" s="151"/>
      <c r="L459" s="151"/>
      <c r="M459" s="152"/>
      <c r="N459" s="101">
        <v>100</v>
      </c>
      <c r="O459" s="29"/>
      <c r="P459" s="107"/>
      <c r="Q459" s="126"/>
      <c r="R459" s="127"/>
      <c r="S459" s="126"/>
      <c r="T459" s="128"/>
      <c r="U459" s="19"/>
    </row>
    <row r="460" spans="1:21" ht="15.75" thickBot="1" x14ac:dyDescent="0.25">
      <c r="A460" s="136" t="s">
        <v>219</v>
      </c>
      <c r="B460" s="133">
        <v>269358</v>
      </c>
      <c r="C460" s="134">
        <v>248147</v>
      </c>
      <c r="D460" s="135">
        <v>517505</v>
      </c>
      <c r="E460" s="133">
        <v>108322</v>
      </c>
      <c r="F460" s="134">
        <v>158820</v>
      </c>
      <c r="G460" s="134">
        <v>199798</v>
      </c>
      <c r="H460" s="134">
        <v>50568</v>
      </c>
      <c r="I460" s="134"/>
      <c r="J460" s="220">
        <f t="shared" si="113"/>
        <v>517508</v>
      </c>
      <c r="K460" s="220"/>
      <c r="L460" s="220"/>
      <c r="M460" s="221"/>
      <c r="N460" s="133"/>
      <c r="O460" s="147"/>
      <c r="P460" s="148"/>
      <c r="Q460" s="126"/>
      <c r="R460" s="127"/>
      <c r="S460" s="126"/>
      <c r="T460" s="128"/>
      <c r="U460" s="19"/>
    </row>
    <row r="461" spans="1:21" ht="15" x14ac:dyDescent="0.25">
      <c r="A461" s="18"/>
      <c r="B461" s="17"/>
      <c r="C461" s="17"/>
      <c r="D461" s="17"/>
      <c r="E461" s="17">
        <v>0</v>
      </c>
      <c r="F461" s="17"/>
      <c r="G461" s="30"/>
      <c r="H461" s="17"/>
      <c r="I461" s="17"/>
      <c r="J461" s="17"/>
      <c r="K461" s="17"/>
      <c r="L461" s="17"/>
      <c r="M461" s="17"/>
      <c r="N461" s="63"/>
      <c r="O461" s="63"/>
      <c r="P461" s="7"/>
      <c r="Q461" s="7"/>
      <c r="R461" s="7"/>
      <c r="S461" s="7"/>
      <c r="T461" s="63"/>
      <c r="U461" s="19"/>
    </row>
    <row r="462" spans="1:21" ht="15" x14ac:dyDescent="0.25">
      <c r="A462" s="13" t="s">
        <v>52</v>
      </c>
      <c r="B462" s="14"/>
      <c r="C462" s="14"/>
      <c r="D462" s="14"/>
      <c r="E462" s="14"/>
      <c r="F462" s="14"/>
      <c r="G462" s="14"/>
      <c r="H462" s="14"/>
      <c r="I462" s="14"/>
      <c r="J462" s="14"/>
      <c r="K462" s="14"/>
      <c r="L462" s="14"/>
      <c r="M462" s="14"/>
      <c r="N462" s="63"/>
      <c r="O462" s="63"/>
      <c r="P462" s="15"/>
      <c r="Q462" s="15"/>
      <c r="R462" s="15"/>
      <c r="S462" s="15"/>
      <c r="T462" s="63"/>
      <c r="U462" s="16"/>
    </row>
    <row r="463" spans="1:21" ht="15.75" thickBot="1" x14ac:dyDescent="0.3">
      <c r="A463" s="18"/>
      <c r="B463" s="17"/>
      <c r="C463" s="17"/>
      <c r="D463" s="17"/>
      <c r="E463" s="17"/>
      <c r="F463" s="17"/>
      <c r="G463" s="17"/>
      <c r="H463" s="17"/>
      <c r="I463" s="17"/>
      <c r="J463" s="17"/>
      <c r="K463" s="17"/>
      <c r="L463" s="17"/>
      <c r="M463" s="17"/>
      <c r="N463" s="63"/>
      <c r="O463" s="63"/>
      <c r="P463" s="7"/>
      <c r="Q463" s="7"/>
      <c r="R463" s="7"/>
      <c r="S463" s="7"/>
      <c r="T463" s="63"/>
      <c r="U463" s="19"/>
    </row>
    <row r="464" spans="1:21" ht="15" x14ac:dyDescent="0.25">
      <c r="A464" s="31" t="s">
        <v>53</v>
      </c>
      <c r="B464" s="32"/>
      <c r="C464" s="33"/>
      <c r="D464" s="33"/>
      <c r="E464" s="33"/>
      <c r="F464" s="33"/>
      <c r="G464" s="33"/>
      <c r="H464" s="33"/>
      <c r="I464" s="33"/>
      <c r="J464" s="33"/>
      <c r="K464" s="33"/>
      <c r="L464" s="33"/>
      <c r="M464" s="33"/>
      <c r="N464" s="64"/>
      <c r="O464" s="64"/>
      <c r="P464" s="34"/>
      <c r="Q464" s="34"/>
      <c r="R464" s="34"/>
      <c r="S464" s="34"/>
      <c r="T464" s="71"/>
      <c r="U464" s="35"/>
    </row>
    <row r="465" spans="1:21" ht="204" customHeight="1" x14ac:dyDescent="0.2">
      <c r="A465" s="175" t="s">
        <v>158</v>
      </c>
      <c r="B465" s="176"/>
      <c r="C465" s="176"/>
      <c r="D465" s="176"/>
      <c r="E465" s="176"/>
      <c r="F465" s="176"/>
      <c r="G465" s="176"/>
      <c r="H465" s="176"/>
      <c r="I465" s="176"/>
      <c r="J465" s="176"/>
      <c r="K465" s="176"/>
      <c r="L465" s="176"/>
      <c r="M465" s="176"/>
      <c r="N465" s="176"/>
      <c r="O465" s="176"/>
      <c r="P465" s="176"/>
      <c r="Q465" s="176"/>
      <c r="R465" s="176"/>
      <c r="S465" s="176"/>
      <c r="T465" s="176"/>
      <c r="U465" s="177"/>
    </row>
    <row r="466" spans="1:21" ht="236.25" customHeight="1" x14ac:dyDescent="0.2">
      <c r="A466" s="178"/>
      <c r="B466" s="179"/>
      <c r="C466" s="179"/>
      <c r="D466" s="179"/>
      <c r="E466" s="179"/>
      <c r="F466" s="179"/>
      <c r="G466" s="179"/>
      <c r="H466" s="179"/>
      <c r="I466" s="179"/>
      <c r="J466" s="179"/>
      <c r="K466" s="179"/>
      <c r="L466" s="179"/>
      <c r="M466" s="179"/>
      <c r="N466" s="179"/>
      <c r="O466" s="179"/>
      <c r="P466" s="179"/>
      <c r="Q466" s="179"/>
      <c r="R466" s="179"/>
      <c r="S466" s="179"/>
      <c r="T466" s="179"/>
      <c r="U466" s="180"/>
    </row>
    <row r="467" spans="1:21" ht="382.5" customHeight="1" x14ac:dyDescent="0.2">
      <c r="A467" s="178"/>
      <c r="B467" s="179"/>
      <c r="C467" s="179"/>
      <c r="D467" s="179"/>
      <c r="E467" s="179"/>
      <c r="F467" s="179"/>
      <c r="G467" s="179"/>
      <c r="H467" s="179"/>
      <c r="I467" s="179"/>
      <c r="J467" s="179"/>
      <c r="K467" s="179"/>
      <c r="L467" s="179"/>
      <c r="M467" s="179"/>
      <c r="N467" s="179"/>
      <c r="O467" s="179"/>
      <c r="P467" s="179"/>
      <c r="Q467" s="179"/>
      <c r="R467" s="179"/>
      <c r="S467" s="179"/>
      <c r="T467" s="179"/>
      <c r="U467" s="180"/>
    </row>
    <row r="468" spans="1:21" ht="15.75" thickBot="1" x14ac:dyDescent="0.3">
      <c r="A468" s="18"/>
      <c r="B468" s="17"/>
      <c r="C468" s="17"/>
      <c r="D468" s="17"/>
      <c r="E468" s="17"/>
      <c r="F468" s="17"/>
      <c r="G468" s="17"/>
      <c r="H468" s="17"/>
      <c r="I468" s="17"/>
      <c r="J468" s="17"/>
      <c r="K468" s="17"/>
      <c r="L468" s="17"/>
      <c r="M468" s="17"/>
      <c r="N468" s="63"/>
      <c r="O468" s="63"/>
      <c r="P468" s="7"/>
      <c r="Q468" s="7"/>
      <c r="R468" s="7"/>
      <c r="S468" s="7"/>
      <c r="T468" s="63"/>
      <c r="U468" s="19"/>
    </row>
    <row r="469" spans="1:21" ht="15.75" thickBot="1" x14ac:dyDescent="0.3">
      <c r="A469" s="36" t="s">
        <v>54</v>
      </c>
      <c r="B469" s="37"/>
      <c r="C469" s="37"/>
      <c r="D469" s="37"/>
      <c r="E469" s="37"/>
      <c r="F469" s="37"/>
      <c r="G469" s="37"/>
      <c r="H469" s="37"/>
      <c r="I469" s="37"/>
      <c r="J469" s="37"/>
      <c r="K469" s="37"/>
      <c r="L469" s="37"/>
      <c r="M469" s="37"/>
      <c r="N469" s="72"/>
      <c r="O469" s="72"/>
      <c r="P469" s="38"/>
      <c r="Q469" s="38"/>
      <c r="R469" s="38"/>
      <c r="S469" s="38"/>
      <c r="T469" s="72"/>
      <c r="U469" s="39"/>
    </row>
    <row r="470" spans="1:21" ht="39.75" customHeight="1" thickBot="1" x14ac:dyDescent="0.25">
      <c r="A470" s="161"/>
      <c r="B470" s="162"/>
      <c r="C470" s="162"/>
      <c r="D470" s="162"/>
      <c r="E470" s="162"/>
      <c r="F470" s="162"/>
      <c r="G470" s="162"/>
      <c r="H470" s="162"/>
      <c r="I470" s="162"/>
      <c r="J470" s="162"/>
      <c r="K470" s="162"/>
      <c r="L470" s="162"/>
      <c r="M470" s="162"/>
      <c r="N470" s="162"/>
      <c r="O470" s="162"/>
      <c r="P470" s="162"/>
      <c r="Q470" s="162"/>
      <c r="R470" s="162"/>
      <c r="S470" s="162"/>
      <c r="T470" s="162"/>
      <c r="U470" s="163"/>
    </row>
    <row r="471" spans="1:21" s="306" customFormat="1" x14ac:dyDescent="0.2"/>
    <row r="472" spans="1:21" s="306" customFormat="1" x14ac:dyDescent="0.2"/>
    <row r="473" spans="1:21" s="306" customFormat="1" x14ac:dyDescent="0.2"/>
    <row r="474" spans="1:21" s="306" customFormat="1" x14ac:dyDescent="0.2"/>
    <row r="475" spans="1:21" s="306" customFormat="1" x14ac:dyDescent="0.2"/>
    <row r="476" spans="1:21" s="306" customFormat="1" x14ac:dyDescent="0.2"/>
    <row r="477" spans="1:21" s="306" customFormat="1" x14ac:dyDescent="0.2"/>
    <row r="478" spans="1:21" s="306" customFormat="1" x14ac:dyDescent="0.2"/>
    <row r="479" spans="1:21" s="306" customFormat="1" x14ac:dyDescent="0.2"/>
    <row r="480" spans="1:21" s="306" customFormat="1" x14ac:dyDescent="0.2"/>
    <row r="481" s="306" customFormat="1" x14ac:dyDescent="0.2"/>
    <row r="482" s="306" customFormat="1" x14ac:dyDescent="0.2"/>
    <row r="483" s="306" customFormat="1" x14ac:dyDescent="0.2"/>
    <row r="484" s="306" customFormat="1" x14ac:dyDescent="0.2"/>
    <row r="485" s="306" customFormat="1" x14ac:dyDescent="0.2"/>
    <row r="486" s="306" customFormat="1" x14ac:dyDescent="0.2"/>
    <row r="487" s="306" customFormat="1" x14ac:dyDescent="0.2"/>
    <row r="488" s="306" customFormat="1" x14ac:dyDescent="0.2"/>
    <row r="489" s="306" customFormat="1" x14ac:dyDescent="0.2"/>
    <row r="490" s="306" customFormat="1" x14ac:dyDescent="0.2"/>
    <row r="491" s="306" customFormat="1" x14ac:dyDescent="0.2"/>
    <row r="492" s="306" customFormat="1" x14ac:dyDescent="0.2"/>
    <row r="493" s="306" customFormat="1" x14ac:dyDescent="0.2"/>
    <row r="494" s="306" customFormat="1" x14ac:dyDescent="0.2"/>
    <row r="495" s="306" customFormat="1" x14ac:dyDescent="0.2"/>
    <row r="496" s="306" customFormat="1" x14ac:dyDescent="0.2"/>
    <row r="497" s="306" customFormat="1" x14ac:dyDescent="0.2"/>
    <row r="498" s="306" customFormat="1" x14ac:dyDescent="0.2"/>
    <row r="499" s="306" customFormat="1" x14ac:dyDescent="0.2"/>
    <row r="500" s="306" customFormat="1" x14ac:dyDescent="0.2"/>
    <row r="501" s="306" customFormat="1" x14ac:dyDescent="0.2"/>
    <row r="502" s="306" customFormat="1" x14ac:dyDescent="0.2"/>
    <row r="503" s="306" customFormat="1" x14ac:dyDescent="0.2"/>
    <row r="504" s="306" customFormat="1" x14ac:dyDescent="0.2"/>
    <row r="505" s="306" customFormat="1" x14ac:dyDescent="0.2"/>
    <row r="506" s="306" customFormat="1" x14ac:dyDescent="0.2"/>
    <row r="507" s="306" customFormat="1" x14ac:dyDescent="0.2"/>
    <row r="508" s="306" customFormat="1" x14ac:dyDescent="0.2"/>
    <row r="509" s="306" customFormat="1" x14ac:dyDescent="0.2"/>
    <row r="510" s="306" customFormat="1" x14ac:dyDescent="0.2"/>
    <row r="511" s="306" customFormat="1" x14ac:dyDescent="0.2"/>
    <row r="512" s="306" customFormat="1" x14ac:dyDescent="0.2"/>
    <row r="513" s="306" customFormat="1" x14ac:dyDescent="0.2"/>
    <row r="514" s="306" customFormat="1" x14ac:dyDescent="0.2"/>
    <row r="515" s="306" customFormat="1" x14ac:dyDescent="0.2"/>
    <row r="516" s="306" customFormat="1" x14ac:dyDescent="0.2"/>
    <row r="517" s="306" customFormat="1" x14ac:dyDescent="0.2"/>
    <row r="518" s="306" customFormat="1" x14ac:dyDescent="0.2"/>
    <row r="519" s="306" customFormat="1" x14ac:dyDescent="0.2"/>
    <row r="520" s="306" customFormat="1" x14ac:dyDescent="0.2"/>
    <row r="521" s="306" customFormat="1" x14ac:dyDescent="0.2"/>
    <row r="522" s="306" customFormat="1" x14ac:dyDescent="0.2"/>
    <row r="523" s="306" customFormat="1" x14ac:dyDescent="0.2"/>
    <row r="524" s="306" customFormat="1" x14ac:dyDescent="0.2"/>
    <row r="525" s="306" customFormat="1" x14ac:dyDescent="0.2"/>
    <row r="526" s="306" customFormat="1" x14ac:dyDescent="0.2"/>
    <row r="527" s="306" customFormat="1" x14ac:dyDescent="0.2"/>
    <row r="528" s="306" customFormat="1" x14ac:dyDescent="0.2"/>
    <row r="529" s="306" customFormat="1" x14ac:dyDescent="0.2"/>
    <row r="530" s="306" customFormat="1" x14ac:dyDescent="0.2"/>
    <row r="531" s="306" customFormat="1" x14ac:dyDescent="0.2"/>
    <row r="532" s="306" customFormat="1" x14ac:dyDescent="0.2"/>
    <row r="533" s="306" customFormat="1" x14ac:dyDescent="0.2"/>
    <row r="534" s="306" customFormat="1" x14ac:dyDescent="0.2"/>
    <row r="535" s="306" customFormat="1" x14ac:dyDescent="0.2"/>
    <row r="536" s="306" customFormat="1" x14ac:dyDescent="0.2"/>
    <row r="537" s="306" customFormat="1" x14ac:dyDescent="0.2"/>
    <row r="538" s="306" customFormat="1" x14ac:dyDescent="0.2"/>
    <row r="539" s="306" customFormat="1" x14ac:dyDescent="0.2"/>
    <row r="540" s="306" customFormat="1" x14ac:dyDescent="0.2"/>
    <row r="541" s="306" customFormat="1" x14ac:dyDescent="0.2"/>
    <row r="542" s="306" customFormat="1" x14ac:dyDescent="0.2"/>
    <row r="543" s="306" customFormat="1" x14ac:dyDescent="0.2"/>
    <row r="544" s="306" customFormat="1" x14ac:dyDescent="0.2"/>
    <row r="545" s="306" customFormat="1" x14ac:dyDescent="0.2"/>
    <row r="546" s="306" customFormat="1" x14ac:dyDescent="0.2"/>
    <row r="547" s="306" customFormat="1" x14ac:dyDescent="0.2"/>
    <row r="548" s="306" customFormat="1" x14ac:dyDescent="0.2"/>
    <row r="549" s="306" customFormat="1" x14ac:dyDescent="0.2"/>
    <row r="550" s="306" customFormat="1" x14ac:dyDescent="0.2"/>
    <row r="551" s="306" customFormat="1" x14ac:dyDescent="0.2"/>
    <row r="552" s="306" customFormat="1" x14ac:dyDescent="0.2"/>
    <row r="553" s="306" customFormat="1" x14ac:dyDescent="0.2"/>
    <row r="554" s="306" customFormat="1" x14ac:dyDescent="0.2"/>
    <row r="555" s="306" customFormat="1" x14ac:dyDescent="0.2"/>
    <row r="556" s="306" customFormat="1" x14ac:dyDescent="0.2"/>
    <row r="557" s="306" customFormat="1" x14ac:dyDescent="0.2"/>
    <row r="558" s="306" customFormat="1" x14ac:dyDescent="0.2"/>
    <row r="559" s="306" customFormat="1" x14ac:dyDescent="0.2"/>
    <row r="560" s="306" customFormat="1" x14ac:dyDescent="0.2"/>
    <row r="561" s="306" customFormat="1" x14ac:dyDescent="0.2"/>
    <row r="562" s="306" customFormat="1" x14ac:dyDescent="0.2"/>
    <row r="563" s="306" customFormat="1" x14ac:dyDescent="0.2"/>
    <row r="564" s="306" customFormat="1" x14ac:dyDescent="0.2"/>
    <row r="565" s="306" customFormat="1" x14ac:dyDescent="0.2"/>
    <row r="566" s="306" customFormat="1" x14ac:dyDescent="0.2"/>
    <row r="567" s="306" customFormat="1" x14ac:dyDescent="0.2"/>
    <row r="568" s="306" customFormat="1" x14ac:dyDescent="0.2"/>
    <row r="569" s="306" customFormat="1" x14ac:dyDescent="0.2"/>
    <row r="570" s="306" customFormat="1" x14ac:dyDescent="0.2"/>
    <row r="571" s="306" customFormat="1" x14ac:dyDescent="0.2"/>
    <row r="572" s="306" customFormat="1" x14ac:dyDescent="0.2"/>
    <row r="573" s="306" customFormat="1" x14ac:dyDescent="0.2"/>
    <row r="574" s="306" customFormat="1" x14ac:dyDescent="0.2"/>
    <row r="575" s="306" customFormat="1" x14ac:dyDescent="0.2"/>
    <row r="576" s="306" customFormat="1" x14ac:dyDescent="0.2"/>
    <row r="577" s="306" customFormat="1" x14ac:dyDescent="0.2"/>
    <row r="578" s="306" customFormat="1" x14ac:dyDescent="0.2"/>
    <row r="579" s="306" customFormat="1" x14ac:dyDescent="0.2"/>
    <row r="580" s="306" customFormat="1" x14ac:dyDescent="0.2"/>
    <row r="581" s="306" customFormat="1" x14ac:dyDescent="0.2"/>
    <row r="582" s="306" customFormat="1" x14ac:dyDescent="0.2"/>
    <row r="583" s="306" customFormat="1" x14ac:dyDescent="0.2"/>
    <row r="584" s="306" customFormat="1" x14ac:dyDescent="0.2"/>
    <row r="585" s="306" customFormat="1" x14ac:dyDescent="0.2"/>
    <row r="586" s="306" customFormat="1" x14ac:dyDescent="0.2"/>
    <row r="587" s="306" customFormat="1" x14ac:dyDescent="0.2"/>
    <row r="588" s="306" customFormat="1" x14ac:dyDescent="0.2"/>
    <row r="589" s="306" customFormat="1" x14ac:dyDescent="0.2"/>
    <row r="590" s="306" customFormat="1" x14ac:dyDescent="0.2"/>
    <row r="591" s="306" customFormat="1" x14ac:dyDescent="0.2"/>
    <row r="592" s="306" customFormat="1" x14ac:dyDescent="0.2"/>
    <row r="593" s="306" customFormat="1" x14ac:dyDescent="0.2"/>
    <row r="594" s="306" customFormat="1" x14ac:dyDescent="0.2"/>
    <row r="595" s="306" customFormat="1" x14ac:dyDescent="0.2"/>
    <row r="596" s="306" customFormat="1" x14ac:dyDescent="0.2"/>
    <row r="597" s="306" customFormat="1" x14ac:dyDescent="0.2"/>
    <row r="598" s="306" customFormat="1" x14ac:dyDescent="0.2"/>
    <row r="599" s="306" customFormat="1" x14ac:dyDescent="0.2"/>
    <row r="600" s="306" customFormat="1" x14ac:dyDescent="0.2"/>
    <row r="601" s="306" customFormat="1" x14ac:dyDescent="0.2"/>
    <row r="602" s="306" customFormat="1" x14ac:dyDescent="0.2"/>
    <row r="603" s="306" customFormat="1" x14ac:dyDescent="0.2"/>
    <row r="604" s="306" customFormat="1" x14ac:dyDescent="0.2"/>
    <row r="605" s="306" customFormat="1" x14ac:dyDescent="0.2"/>
    <row r="606" s="306" customFormat="1" x14ac:dyDescent="0.2"/>
    <row r="607" s="306" customFormat="1" x14ac:dyDescent="0.2"/>
    <row r="608" s="306" customFormat="1" x14ac:dyDescent="0.2"/>
    <row r="609" s="306" customFormat="1" x14ac:dyDescent="0.2"/>
    <row r="610" s="306" customFormat="1" x14ac:dyDescent="0.2"/>
    <row r="611" s="306" customFormat="1" x14ac:dyDescent="0.2"/>
    <row r="612" s="306" customFormat="1" x14ac:dyDescent="0.2"/>
    <row r="613" s="306" customFormat="1" x14ac:dyDescent="0.2"/>
    <row r="614" s="306" customFormat="1" x14ac:dyDescent="0.2"/>
    <row r="615" s="306" customFormat="1" x14ac:dyDescent="0.2"/>
    <row r="616" s="306" customFormat="1" x14ac:dyDescent="0.2"/>
    <row r="617" s="306" customFormat="1" x14ac:dyDescent="0.2"/>
    <row r="618" s="306" customFormat="1" x14ac:dyDescent="0.2"/>
    <row r="619" s="306" customFormat="1" x14ac:dyDescent="0.2"/>
    <row r="620" s="306" customFormat="1" x14ac:dyDescent="0.2"/>
    <row r="621" s="306" customFormat="1" x14ac:dyDescent="0.2"/>
    <row r="622" s="306" customFormat="1" x14ac:dyDescent="0.2"/>
    <row r="623" s="306" customFormat="1" x14ac:dyDescent="0.2"/>
    <row r="624" s="306" customFormat="1" x14ac:dyDescent="0.2"/>
    <row r="625" s="306" customFormat="1" x14ac:dyDescent="0.2"/>
    <row r="626" s="306" customFormat="1" x14ac:dyDescent="0.2"/>
    <row r="627" s="306" customFormat="1" x14ac:dyDescent="0.2"/>
    <row r="628" s="306" customFormat="1" x14ac:dyDescent="0.2"/>
    <row r="629" s="306" customFormat="1" x14ac:dyDescent="0.2"/>
    <row r="630" s="306" customFormat="1" x14ac:dyDescent="0.2"/>
    <row r="631" s="306" customFormat="1" x14ac:dyDescent="0.2"/>
    <row r="632" s="306" customFormat="1" x14ac:dyDescent="0.2"/>
    <row r="633" s="306" customFormat="1" x14ac:dyDescent="0.2"/>
    <row r="634" s="306" customFormat="1" x14ac:dyDescent="0.2"/>
    <row r="635" s="306" customFormat="1" x14ac:dyDescent="0.2"/>
    <row r="636" s="306" customFormat="1" x14ac:dyDescent="0.2"/>
    <row r="637" s="306" customFormat="1" x14ac:dyDescent="0.2"/>
    <row r="638" s="306" customFormat="1" x14ac:dyDescent="0.2"/>
    <row r="639" s="306" customFormat="1" x14ac:dyDescent="0.2"/>
    <row r="640" s="306" customFormat="1" x14ac:dyDescent="0.2"/>
    <row r="641" s="306" customFormat="1" x14ac:dyDescent="0.2"/>
    <row r="642" s="306" customFormat="1" x14ac:dyDescent="0.2"/>
    <row r="643" s="306" customFormat="1" x14ac:dyDescent="0.2"/>
    <row r="644" s="306" customFormat="1" x14ac:dyDescent="0.2"/>
    <row r="645" s="306" customFormat="1" x14ac:dyDescent="0.2"/>
    <row r="646" s="306" customFormat="1" x14ac:dyDescent="0.2"/>
    <row r="647" s="306" customFormat="1" x14ac:dyDescent="0.2"/>
    <row r="648" s="306" customFormat="1" x14ac:dyDescent="0.2"/>
    <row r="649" s="306" customFormat="1" x14ac:dyDescent="0.2"/>
    <row r="650" s="306" customFormat="1" x14ac:dyDescent="0.2"/>
    <row r="651" s="306" customFormat="1" x14ac:dyDescent="0.2"/>
    <row r="652" s="306" customFormat="1" x14ac:dyDescent="0.2"/>
    <row r="653" s="306" customFormat="1" x14ac:dyDescent="0.2"/>
    <row r="654" s="306" customFormat="1" x14ac:dyDescent="0.2"/>
    <row r="655" s="306" customFormat="1" x14ac:dyDescent="0.2"/>
    <row r="656" s="306" customFormat="1" x14ac:dyDescent="0.2"/>
    <row r="657" s="306" customFormat="1" x14ac:dyDescent="0.2"/>
    <row r="658" s="306" customFormat="1" x14ac:dyDescent="0.2"/>
    <row r="659" s="306" customFormat="1" x14ac:dyDescent="0.2"/>
    <row r="660" s="306" customFormat="1" x14ac:dyDescent="0.2"/>
    <row r="661" s="306" customFormat="1" x14ac:dyDescent="0.2"/>
    <row r="662" s="306" customFormat="1" x14ac:dyDescent="0.2"/>
    <row r="663" s="306" customFormat="1" x14ac:dyDescent="0.2"/>
    <row r="664" s="306" customFormat="1" x14ac:dyDescent="0.2"/>
    <row r="665" s="306" customFormat="1" x14ac:dyDescent="0.2"/>
    <row r="666" s="306" customFormat="1" x14ac:dyDescent="0.2"/>
    <row r="667" s="306" customFormat="1" x14ac:dyDescent="0.2"/>
    <row r="668" s="306" customFormat="1" x14ac:dyDescent="0.2"/>
    <row r="669" s="306" customFormat="1" x14ac:dyDescent="0.2"/>
    <row r="670" s="306" customFormat="1" x14ac:dyDescent="0.2"/>
    <row r="671" s="306" customFormat="1" x14ac:dyDescent="0.2"/>
    <row r="672" s="306" customFormat="1" x14ac:dyDescent="0.2"/>
    <row r="673" s="306" customFormat="1" x14ac:dyDescent="0.2"/>
    <row r="674" s="306" customFormat="1" x14ac:dyDescent="0.2"/>
    <row r="675" s="306" customFormat="1" x14ac:dyDescent="0.2"/>
    <row r="676" s="306" customFormat="1" x14ac:dyDescent="0.2"/>
    <row r="677" s="306" customFormat="1" x14ac:dyDescent="0.2"/>
    <row r="678" s="306" customFormat="1" x14ac:dyDescent="0.2"/>
    <row r="679" s="306" customFormat="1" x14ac:dyDescent="0.2"/>
    <row r="680" s="306" customFormat="1" x14ac:dyDescent="0.2"/>
    <row r="681" s="306" customFormat="1" x14ac:dyDescent="0.2"/>
    <row r="682" s="306" customFormat="1" x14ac:dyDescent="0.2"/>
    <row r="683" s="306" customFormat="1" x14ac:dyDescent="0.2"/>
    <row r="684" s="306" customFormat="1" x14ac:dyDescent="0.2"/>
    <row r="685" s="306" customFormat="1" x14ac:dyDescent="0.2"/>
    <row r="686" s="306" customFormat="1" x14ac:dyDescent="0.2"/>
    <row r="687" s="306" customFormat="1" x14ac:dyDescent="0.2"/>
    <row r="688" s="306" customFormat="1" x14ac:dyDescent="0.2"/>
    <row r="689" s="306" customFormat="1" x14ac:dyDescent="0.2"/>
    <row r="690" s="306" customFormat="1" x14ac:dyDescent="0.2"/>
    <row r="691" s="306" customFormat="1" x14ac:dyDescent="0.2"/>
    <row r="692" s="306" customFormat="1" x14ac:dyDescent="0.2"/>
    <row r="693" s="306" customFormat="1" x14ac:dyDescent="0.2"/>
    <row r="694" s="306" customFormat="1" x14ac:dyDescent="0.2"/>
    <row r="695" s="306" customFormat="1" x14ac:dyDescent="0.2"/>
    <row r="696" s="306" customFormat="1" x14ac:dyDescent="0.2"/>
    <row r="697" s="306" customFormat="1" x14ac:dyDescent="0.2"/>
    <row r="698" s="306" customFormat="1" x14ac:dyDescent="0.2"/>
    <row r="699" s="306" customFormat="1" x14ac:dyDescent="0.2"/>
    <row r="700" s="306" customFormat="1" x14ac:dyDescent="0.2"/>
    <row r="701" s="306" customFormat="1" x14ac:dyDescent="0.2"/>
    <row r="702" s="306" customFormat="1" x14ac:dyDescent="0.2"/>
    <row r="703" s="306" customFormat="1" x14ac:dyDescent="0.2"/>
    <row r="704" s="306" customFormat="1" x14ac:dyDescent="0.2"/>
    <row r="705" s="306" customFormat="1" x14ac:dyDescent="0.2"/>
    <row r="706" s="306" customFormat="1" x14ac:dyDescent="0.2"/>
    <row r="707" s="306" customFormat="1" x14ac:dyDescent="0.2"/>
    <row r="708" s="306" customFormat="1" x14ac:dyDescent="0.2"/>
    <row r="709" s="306" customFormat="1" x14ac:dyDescent="0.2"/>
    <row r="710" s="306" customFormat="1" x14ac:dyDescent="0.2"/>
    <row r="711" s="306" customFormat="1" x14ac:dyDescent="0.2"/>
    <row r="712" s="306" customFormat="1" x14ac:dyDescent="0.2"/>
    <row r="713" s="306" customFormat="1" x14ac:dyDescent="0.2"/>
    <row r="714" s="306" customFormat="1" x14ac:dyDescent="0.2"/>
    <row r="715" s="306" customFormat="1" x14ac:dyDescent="0.2"/>
    <row r="716" s="306" customFormat="1" x14ac:dyDescent="0.2"/>
    <row r="717" s="306" customFormat="1" x14ac:dyDescent="0.2"/>
    <row r="718" s="306" customFormat="1" x14ac:dyDescent="0.2"/>
    <row r="719" s="306" customFormat="1" x14ac:dyDescent="0.2"/>
    <row r="720" s="306" customFormat="1" x14ac:dyDescent="0.2"/>
    <row r="721" s="306" customFormat="1" x14ac:dyDescent="0.2"/>
    <row r="722" s="306" customFormat="1" x14ac:dyDescent="0.2"/>
    <row r="723" s="306" customFormat="1" x14ac:dyDescent="0.2"/>
    <row r="724" s="306" customFormat="1" x14ac:dyDescent="0.2"/>
    <row r="725" s="306" customFormat="1" x14ac:dyDescent="0.2"/>
    <row r="726" s="306" customFormat="1" x14ac:dyDescent="0.2"/>
    <row r="727" s="306" customFormat="1" x14ac:dyDescent="0.2"/>
    <row r="728" s="306" customFormat="1" x14ac:dyDescent="0.2"/>
    <row r="729" s="306" customFormat="1" x14ac:dyDescent="0.2"/>
    <row r="730" s="306" customFormat="1" x14ac:dyDescent="0.2"/>
    <row r="731" s="306" customFormat="1" x14ac:dyDescent="0.2"/>
    <row r="732" s="306" customFormat="1" x14ac:dyDescent="0.2"/>
    <row r="733" s="306" customFormat="1" x14ac:dyDescent="0.2"/>
    <row r="734" s="306" customFormat="1" x14ac:dyDescent="0.2"/>
    <row r="735" s="306" customFormat="1" x14ac:dyDescent="0.2"/>
    <row r="736" s="306" customFormat="1" x14ac:dyDescent="0.2"/>
    <row r="737" s="306" customFormat="1" x14ac:dyDescent="0.2"/>
    <row r="738" s="306" customFormat="1" x14ac:dyDescent="0.2"/>
    <row r="739" s="306" customFormat="1" x14ac:dyDescent="0.2"/>
    <row r="740" s="306" customFormat="1" x14ac:dyDescent="0.2"/>
    <row r="741" s="306" customFormat="1" x14ac:dyDescent="0.2"/>
    <row r="742" s="306" customFormat="1" x14ac:dyDescent="0.2"/>
    <row r="743" s="306" customFormat="1" x14ac:dyDescent="0.2"/>
    <row r="744" s="306" customFormat="1" x14ac:dyDescent="0.2"/>
    <row r="745" s="306" customFormat="1" x14ac:dyDescent="0.2"/>
    <row r="746" s="306" customFormat="1" x14ac:dyDescent="0.2"/>
    <row r="747" s="306" customFormat="1" x14ac:dyDescent="0.2"/>
    <row r="748" s="306" customFormat="1" x14ac:dyDescent="0.2"/>
    <row r="749" s="306" customFormat="1" x14ac:dyDescent="0.2"/>
    <row r="750" s="306" customFormat="1" x14ac:dyDescent="0.2"/>
    <row r="751" s="306" customFormat="1" x14ac:dyDescent="0.2"/>
    <row r="752" s="306" customFormat="1" x14ac:dyDescent="0.2"/>
    <row r="753" s="306" customFormat="1" x14ac:dyDescent="0.2"/>
    <row r="754" s="306" customFormat="1" x14ac:dyDescent="0.2"/>
    <row r="755" s="306" customFormat="1" x14ac:dyDescent="0.2"/>
    <row r="756" s="306" customFormat="1" x14ac:dyDescent="0.2"/>
    <row r="757" s="306" customFormat="1" x14ac:dyDescent="0.2"/>
    <row r="758" s="306" customFormat="1" x14ac:dyDescent="0.2"/>
    <row r="759" s="306" customFormat="1" x14ac:dyDescent="0.2"/>
    <row r="760" s="306" customFormat="1" x14ac:dyDescent="0.2"/>
    <row r="761" s="306" customFormat="1" x14ac:dyDescent="0.2"/>
    <row r="762" s="306" customFormat="1" x14ac:dyDescent="0.2"/>
    <row r="763" s="306" customFormat="1" x14ac:dyDescent="0.2"/>
    <row r="764" s="306" customFormat="1" x14ac:dyDescent="0.2"/>
    <row r="765" s="306" customFormat="1" x14ac:dyDescent="0.2"/>
    <row r="766" s="306" customFormat="1" x14ac:dyDescent="0.2"/>
    <row r="767" s="306" customFormat="1" x14ac:dyDescent="0.2"/>
    <row r="768" s="306" customFormat="1" x14ac:dyDescent="0.2"/>
    <row r="769" s="306" customFormat="1" x14ac:dyDescent="0.2"/>
    <row r="770" s="306" customFormat="1" x14ac:dyDescent="0.2"/>
    <row r="771" s="306" customFormat="1" x14ac:dyDescent="0.2"/>
    <row r="772" s="306" customFormat="1" x14ac:dyDescent="0.2"/>
    <row r="773" s="306" customFormat="1" x14ac:dyDescent="0.2"/>
    <row r="774" s="306" customFormat="1" x14ac:dyDescent="0.2"/>
    <row r="775" s="306" customFormat="1" x14ac:dyDescent="0.2"/>
    <row r="776" s="306" customFormat="1" x14ac:dyDescent="0.2"/>
    <row r="777" s="306" customFormat="1" x14ac:dyDescent="0.2"/>
    <row r="778" s="306" customFormat="1" x14ac:dyDescent="0.2"/>
    <row r="779" s="306" customFormat="1" x14ac:dyDescent="0.2"/>
    <row r="780" s="306" customFormat="1" x14ac:dyDescent="0.2"/>
    <row r="781" s="306" customFormat="1" x14ac:dyDescent="0.2"/>
    <row r="782" s="306" customFormat="1" x14ac:dyDescent="0.2"/>
    <row r="783" s="306" customFormat="1" x14ac:dyDescent="0.2"/>
    <row r="784" s="306" customFormat="1" x14ac:dyDescent="0.2"/>
    <row r="785" s="306" customFormat="1" x14ac:dyDescent="0.2"/>
    <row r="786" s="306" customFormat="1" x14ac:dyDescent="0.2"/>
    <row r="787" s="306" customFormat="1" x14ac:dyDescent="0.2"/>
    <row r="788" s="306" customFormat="1" x14ac:dyDescent="0.2"/>
    <row r="789" s="306" customFormat="1" x14ac:dyDescent="0.2"/>
    <row r="790" s="306" customFormat="1" x14ac:dyDescent="0.2"/>
    <row r="791" s="306" customFormat="1" x14ac:dyDescent="0.2"/>
    <row r="792" s="306" customFormat="1" x14ac:dyDescent="0.2"/>
    <row r="793" s="306" customFormat="1" x14ac:dyDescent="0.2"/>
    <row r="794" s="306" customFormat="1" x14ac:dyDescent="0.2"/>
    <row r="795" s="306" customFormat="1" x14ac:dyDescent="0.2"/>
    <row r="796" s="306" customFormat="1" x14ac:dyDescent="0.2"/>
    <row r="797" s="306" customFormat="1" x14ac:dyDescent="0.2"/>
    <row r="798" s="306" customFormat="1" x14ac:dyDescent="0.2"/>
    <row r="799" s="306" customFormat="1" x14ac:dyDescent="0.2"/>
    <row r="800" s="306" customFormat="1" x14ac:dyDescent="0.2"/>
    <row r="801" s="306" customFormat="1" x14ac:dyDescent="0.2"/>
    <row r="802" s="306" customFormat="1" x14ac:dyDescent="0.2"/>
    <row r="803" s="306" customFormat="1" x14ac:dyDescent="0.2"/>
    <row r="804" s="306" customFormat="1" x14ac:dyDescent="0.2"/>
    <row r="805" s="306" customFormat="1" x14ac:dyDescent="0.2"/>
    <row r="806" s="306" customFormat="1" x14ac:dyDescent="0.2"/>
    <row r="807" s="306" customFormat="1" x14ac:dyDescent="0.2"/>
    <row r="808" s="306" customFormat="1" x14ac:dyDescent="0.2"/>
    <row r="809" s="306" customFormat="1" x14ac:dyDescent="0.2"/>
    <row r="810" s="306" customFormat="1" x14ac:dyDescent="0.2"/>
    <row r="811" s="306" customFormat="1" x14ac:dyDescent="0.2"/>
    <row r="812" s="306" customFormat="1" x14ac:dyDescent="0.2"/>
    <row r="813" s="306" customFormat="1" x14ac:dyDescent="0.2"/>
    <row r="814" s="306" customFormat="1" x14ac:dyDescent="0.2"/>
    <row r="815" s="306" customFormat="1" x14ac:dyDescent="0.2"/>
    <row r="816" s="306" customFormat="1" x14ac:dyDescent="0.2"/>
    <row r="817" s="306" customFormat="1" x14ac:dyDescent="0.2"/>
    <row r="818" s="306" customFormat="1" x14ac:dyDescent="0.2"/>
    <row r="819" s="306" customFormat="1" x14ac:dyDescent="0.2"/>
    <row r="820" s="306" customFormat="1" x14ac:dyDescent="0.2"/>
    <row r="821" s="306" customFormat="1" x14ac:dyDescent="0.2"/>
    <row r="822" s="306" customFormat="1" x14ac:dyDescent="0.2"/>
    <row r="823" s="306" customFormat="1" x14ac:dyDescent="0.2"/>
    <row r="824" s="306" customFormat="1" x14ac:dyDescent="0.2"/>
    <row r="825" s="306" customFormat="1" x14ac:dyDescent="0.2"/>
    <row r="826" s="306" customFormat="1" x14ac:dyDescent="0.2"/>
    <row r="827" s="306" customFormat="1" x14ac:dyDescent="0.2"/>
    <row r="828" s="306" customFormat="1" x14ac:dyDescent="0.2"/>
    <row r="829" s="306" customFormat="1" x14ac:dyDescent="0.2"/>
    <row r="830" s="306" customFormat="1" x14ac:dyDescent="0.2"/>
    <row r="831" s="306" customFormat="1" x14ac:dyDescent="0.2"/>
    <row r="832" s="306" customFormat="1" x14ac:dyDescent="0.2"/>
    <row r="833" s="306" customFormat="1" x14ac:dyDescent="0.2"/>
    <row r="834" s="306" customFormat="1" x14ac:dyDescent="0.2"/>
    <row r="835" s="306" customFormat="1" x14ac:dyDescent="0.2"/>
    <row r="836" s="306" customFormat="1" x14ac:dyDescent="0.2"/>
    <row r="837" s="306" customFormat="1" x14ac:dyDescent="0.2"/>
    <row r="838" s="306" customFormat="1" x14ac:dyDescent="0.2"/>
    <row r="839" s="306" customFormat="1" x14ac:dyDescent="0.2"/>
    <row r="840" s="306" customFormat="1" x14ac:dyDescent="0.2"/>
    <row r="841" s="306" customFormat="1" x14ac:dyDescent="0.2"/>
    <row r="842" s="306" customFormat="1" x14ac:dyDescent="0.2"/>
    <row r="843" s="306" customFormat="1" x14ac:dyDescent="0.2"/>
    <row r="844" s="306" customFormat="1" x14ac:dyDescent="0.2"/>
    <row r="845" s="306" customFormat="1" x14ac:dyDescent="0.2"/>
    <row r="846" s="306" customFormat="1" x14ac:dyDescent="0.2"/>
    <row r="847" s="306" customFormat="1" x14ac:dyDescent="0.2"/>
    <row r="848" s="306" customFormat="1" x14ac:dyDescent="0.2"/>
    <row r="849" s="306" customFormat="1" x14ac:dyDescent="0.2"/>
    <row r="850" s="306" customFormat="1" x14ac:dyDescent="0.2"/>
    <row r="851" s="306" customFormat="1" x14ac:dyDescent="0.2"/>
    <row r="852" s="306" customFormat="1" x14ac:dyDescent="0.2"/>
    <row r="853" s="306" customFormat="1" x14ac:dyDescent="0.2"/>
    <row r="854" s="306" customFormat="1" x14ac:dyDescent="0.2"/>
    <row r="855" s="306" customFormat="1" x14ac:dyDescent="0.2"/>
    <row r="856" s="306" customFormat="1" x14ac:dyDescent="0.2"/>
    <row r="857" s="306" customFormat="1" x14ac:dyDescent="0.2"/>
    <row r="858" s="306" customFormat="1" x14ac:dyDescent="0.2"/>
    <row r="859" s="306" customFormat="1" x14ac:dyDescent="0.2"/>
    <row r="860" s="306" customFormat="1" x14ac:dyDescent="0.2"/>
    <row r="861" s="306" customFormat="1" x14ac:dyDescent="0.2"/>
    <row r="862" s="306" customFormat="1" x14ac:dyDescent="0.2"/>
    <row r="863" s="306" customFormat="1" x14ac:dyDescent="0.2"/>
    <row r="864" s="306" customFormat="1" x14ac:dyDescent="0.2"/>
    <row r="865" s="306" customFormat="1" x14ac:dyDescent="0.2"/>
    <row r="866" s="306" customFormat="1" x14ac:dyDescent="0.2"/>
    <row r="867" s="306" customFormat="1" x14ac:dyDescent="0.2"/>
    <row r="868" s="306" customFormat="1" x14ac:dyDescent="0.2"/>
    <row r="869" s="306" customFormat="1" x14ac:dyDescent="0.2"/>
    <row r="870" s="306" customFormat="1" x14ac:dyDescent="0.2"/>
    <row r="871" s="306" customFormat="1" x14ac:dyDescent="0.2"/>
    <row r="872" s="306" customFormat="1" x14ac:dyDescent="0.2"/>
    <row r="873" s="306" customFormat="1" x14ac:dyDescent="0.2"/>
    <row r="874" s="306" customFormat="1" x14ac:dyDescent="0.2"/>
    <row r="875" s="306" customFormat="1" x14ac:dyDescent="0.2"/>
    <row r="876" s="306" customFormat="1" x14ac:dyDescent="0.2"/>
    <row r="877" s="306" customFormat="1" x14ac:dyDescent="0.2"/>
    <row r="878" s="306" customFormat="1" x14ac:dyDescent="0.2"/>
    <row r="879" s="306" customFormat="1" x14ac:dyDescent="0.2"/>
    <row r="880" s="306" customFormat="1" x14ac:dyDescent="0.2"/>
    <row r="881" s="306" customFormat="1" x14ac:dyDescent="0.2"/>
    <row r="882" s="306" customFormat="1" x14ac:dyDescent="0.2"/>
    <row r="883" s="306" customFormat="1" x14ac:dyDescent="0.2"/>
    <row r="884" s="306" customFormat="1" x14ac:dyDescent="0.2"/>
    <row r="885" s="306" customFormat="1" x14ac:dyDescent="0.2"/>
    <row r="886" s="306" customFormat="1" x14ac:dyDescent="0.2"/>
    <row r="887" s="306" customFormat="1" x14ac:dyDescent="0.2"/>
    <row r="888" s="306" customFormat="1" x14ac:dyDescent="0.2"/>
    <row r="889" s="306" customFormat="1" x14ac:dyDescent="0.2"/>
    <row r="890" s="306" customFormat="1" x14ac:dyDescent="0.2"/>
    <row r="891" s="306" customFormat="1" x14ac:dyDescent="0.2"/>
    <row r="892" s="306" customFormat="1" x14ac:dyDescent="0.2"/>
    <row r="893" s="306" customFormat="1" x14ac:dyDescent="0.2"/>
    <row r="894" s="306" customFormat="1" x14ac:dyDescent="0.2"/>
    <row r="895" s="306" customFormat="1" x14ac:dyDescent="0.2"/>
    <row r="896" s="306" customFormat="1" x14ac:dyDescent="0.2"/>
    <row r="897" s="306" customFormat="1" x14ac:dyDescent="0.2"/>
    <row r="898" s="306" customFormat="1" x14ac:dyDescent="0.2"/>
    <row r="899" s="306" customFormat="1" x14ac:dyDescent="0.2"/>
    <row r="900" s="306" customFormat="1" x14ac:dyDescent="0.2"/>
    <row r="901" s="306" customFormat="1" x14ac:dyDescent="0.2"/>
    <row r="902" s="306" customFormat="1" x14ac:dyDescent="0.2"/>
    <row r="903" s="306" customFormat="1" x14ac:dyDescent="0.2"/>
    <row r="904" s="306" customFormat="1" x14ac:dyDescent="0.2"/>
    <row r="905" s="306" customFormat="1" x14ac:dyDescent="0.2"/>
    <row r="906" s="306" customFormat="1" x14ac:dyDescent="0.2"/>
    <row r="907" s="306" customFormat="1" x14ac:dyDescent="0.2"/>
    <row r="908" s="306" customFormat="1" x14ac:dyDescent="0.2"/>
    <row r="909" s="306" customFormat="1" x14ac:dyDescent="0.2"/>
    <row r="910" s="306" customFormat="1" x14ac:dyDescent="0.2"/>
    <row r="911" s="306" customFormat="1" x14ac:dyDescent="0.2"/>
    <row r="912" s="306" customFormat="1" x14ac:dyDescent="0.2"/>
    <row r="913" s="306" customFormat="1" x14ac:dyDescent="0.2"/>
    <row r="914" s="306" customFormat="1" x14ac:dyDescent="0.2"/>
    <row r="915" s="306" customFormat="1" x14ac:dyDescent="0.2"/>
    <row r="916" s="306" customFormat="1" x14ac:dyDescent="0.2"/>
    <row r="917" s="306" customFormat="1" x14ac:dyDescent="0.2"/>
    <row r="918" s="306" customFormat="1" x14ac:dyDescent="0.2"/>
    <row r="919" s="306" customFormat="1" x14ac:dyDescent="0.2"/>
    <row r="920" s="306" customFormat="1" x14ac:dyDescent="0.2"/>
    <row r="921" s="306" customFormat="1" x14ac:dyDescent="0.2"/>
    <row r="922" s="306" customFormat="1" x14ac:dyDescent="0.2"/>
    <row r="923" s="306" customFormat="1" x14ac:dyDescent="0.2"/>
    <row r="924" s="306" customFormat="1" x14ac:dyDescent="0.2"/>
    <row r="925" s="306" customFormat="1" x14ac:dyDescent="0.2"/>
    <row r="926" s="306" customFormat="1" x14ac:dyDescent="0.2"/>
    <row r="927" s="306" customFormat="1" x14ac:dyDescent="0.2"/>
    <row r="928" s="306" customFormat="1" x14ac:dyDescent="0.2"/>
    <row r="929" s="306" customFormat="1" x14ac:dyDescent="0.2"/>
    <row r="930" s="306" customFormat="1" x14ac:dyDescent="0.2"/>
    <row r="931" s="306" customFormat="1" x14ac:dyDescent="0.2"/>
    <row r="932" s="306" customFormat="1" x14ac:dyDescent="0.2"/>
    <row r="933" s="306" customFormat="1" x14ac:dyDescent="0.2"/>
    <row r="934" s="306" customFormat="1" x14ac:dyDescent="0.2"/>
    <row r="935" s="306" customFormat="1" x14ac:dyDescent="0.2"/>
    <row r="936" s="306" customFormat="1" x14ac:dyDescent="0.2"/>
    <row r="937" s="306" customFormat="1" x14ac:dyDescent="0.2"/>
    <row r="938" s="306" customFormat="1" x14ac:dyDescent="0.2"/>
    <row r="939" s="306" customFormat="1" x14ac:dyDescent="0.2"/>
    <row r="940" s="306" customFormat="1" x14ac:dyDescent="0.2"/>
    <row r="941" s="306" customFormat="1" x14ac:dyDescent="0.2"/>
    <row r="942" s="306" customFormat="1" x14ac:dyDescent="0.2"/>
    <row r="943" s="306" customFormat="1" x14ac:dyDescent="0.2"/>
    <row r="944" s="306" customFormat="1" x14ac:dyDescent="0.2"/>
    <row r="945" s="306" customFormat="1" x14ac:dyDescent="0.2"/>
    <row r="946" s="306" customFormat="1" x14ac:dyDescent="0.2"/>
    <row r="947" s="306" customFormat="1" x14ac:dyDescent="0.2"/>
    <row r="948" s="306" customFormat="1" x14ac:dyDescent="0.2"/>
    <row r="949" s="306" customFormat="1" x14ac:dyDescent="0.2"/>
    <row r="950" s="306" customFormat="1" x14ac:dyDescent="0.2"/>
    <row r="951" s="306" customFormat="1" x14ac:dyDescent="0.2"/>
    <row r="952" s="306" customFormat="1" x14ac:dyDescent="0.2"/>
    <row r="953" s="306" customFormat="1" x14ac:dyDescent="0.2"/>
    <row r="954" s="306" customFormat="1" x14ac:dyDescent="0.2"/>
    <row r="955" s="306" customFormat="1" x14ac:dyDescent="0.2"/>
    <row r="956" s="306" customFormat="1" x14ac:dyDescent="0.2"/>
    <row r="957" s="306" customFormat="1" x14ac:dyDescent="0.2"/>
    <row r="958" s="306" customFormat="1" x14ac:dyDescent="0.2"/>
    <row r="959" s="306" customFormat="1" x14ac:dyDescent="0.2"/>
    <row r="960" s="306" customFormat="1" x14ac:dyDescent="0.2"/>
    <row r="961" s="306" customFormat="1" x14ac:dyDescent="0.2"/>
    <row r="962" s="306" customFormat="1" x14ac:dyDescent="0.2"/>
    <row r="963" s="306" customFormat="1" x14ac:dyDescent="0.2"/>
    <row r="964" s="306" customFormat="1" x14ac:dyDescent="0.2"/>
    <row r="965" s="306" customFormat="1" x14ac:dyDescent="0.2"/>
    <row r="966" s="306" customFormat="1" x14ac:dyDescent="0.2"/>
    <row r="967" s="306" customFormat="1" x14ac:dyDescent="0.2"/>
    <row r="968" s="306" customFormat="1" x14ac:dyDescent="0.2"/>
    <row r="969" s="306" customFormat="1" x14ac:dyDescent="0.2"/>
    <row r="970" s="306" customFormat="1" x14ac:dyDescent="0.2"/>
    <row r="971" s="306" customFormat="1" x14ac:dyDescent="0.2"/>
    <row r="972" s="306" customFormat="1" x14ac:dyDescent="0.2"/>
    <row r="973" s="306" customFormat="1" x14ac:dyDescent="0.2"/>
    <row r="974" s="306" customFormat="1" x14ac:dyDescent="0.2"/>
    <row r="975" s="306" customFormat="1" x14ac:dyDescent="0.2"/>
    <row r="976" s="306" customFormat="1" x14ac:dyDescent="0.2"/>
    <row r="977" s="306" customFormat="1" x14ac:dyDescent="0.2"/>
    <row r="978" s="306" customFormat="1" x14ac:dyDescent="0.2"/>
    <row r="979" s="306" customFormat="1" x14ac:dyDescent="0.2"/>
    <row r="980" s="306" customFormat="1" x14ac:dyDescent="0.2"/>
    <row r="981" s="306" customFormat="1" x14ac:dyDescent="0.2"/>
    <row r="982" s="306" customFormat="1" x14ac:dyDescent="0.2"/>
    <row r="983" s="306" customFormat="1" x14ac:dyDescent="0.2"/>
    <row r="984" s="306" customFormat="1" x14ac:dyDescent="0.2"/>
    <row r="985" s="306" customFormat="1" x14ac:dyDescent="0.2"/>
    <row r="986" s="306" customFormat="1" x14ac:dyDescent="0.2"/>
    <row r="987" s="306" customFormat="1" x14ac:dyDescent="0.2"/>
    <row r="988" s="306" customFormat="1" x14ac:dyDescent="0.2"/>
    <row r="989" s="306" customFormat="1" x14ac:dyDescent="0.2"/>
    <row r="990" s="306" customFormat="1" x14ac:dyDescent="0.2"/>
    <row r="991" s="306" customFormat="1" x14ac:dyDescent="0.2"/>
    <row r="992" s="306" customFormat="1" x14ac:dyDescent="0.2"/>
    <row r="993" s="306" customFormat="1" x14ac:dyDescent="0.2"/>
    <row r="994" s="306" customFormat="1" x14ac:dyDescent="0.2"/>
    <row r="995" s="306" customFormat="1" x14ac:dyDescent="0.2"/>
    <row r="996" s="306" customFormat="1" x14ac:dyDescent="0.2"/>
    <row r="997" s="306" customFormat="1" x14ac:dyDescent="0.2"/>
    <row r="998" s="306" customFormat="1" x14ac:dyDescent="0.2"/>
    <row r="999" s="306" customFormat="1" x14ac:dyDescent="0.2"/>
    <row r="1000" s="306" customFormat="1" x14ac:dyDescent="0.2"/>
    <row r="1001" s="306" customFormat="1" x14ac:dyDescent="0.2"/>
    <row r="1002" s="306" customFormat="1" x14ac:dyDescent="0.2"/>
    <row r="1003" s="306" customFormat="1" x14ac:dyDescent="0.2"/>
    <row r="1004" s="306" customFormat="1" x14ac:dyDescent="0.2"/>
    <row r="1005" s="306" customFormat="1" x14ac:dyDescent="0.2"/>
    <row r="1006" s="306" customFormat="1" x14ac:dyDescent="0.2"/>
    <row r="1007" s="306" customFormat="1" x14ac:dyDescent="0.2"/>
    <row r="1008" s="306" customFormat="1" x14ac:dyDescent="0.2"/>
    <row r="1009" s="306" customFormat="1" x14ac:dyDescent="0.2"/>
    <row r="1010" s="306" customFormat="1" x14ac:dyDescent="0.2"/>
    <row r="1011" s="306" customFormat="1" x14ac:dyDescent="0.2"/>
    <row r="1012" s="306" customFormat="1" x14ac:dyDescent="0.2"/>
    <row r="1013" s="306" customFormat="1" x14ac:dyDescent="0.2"/>
    <row r="1014" s="306" customFormat="1" x14ac:dyDescent="0.2"/>
    <row r="1015" s="306" customFormat="1" x14ac:dyDescent="0.2"/>
    <row r="1016" s="306" customFormat="1" x14ac:dyDescent="0.2"/>
    <row r="1017" s="306" customFormat="1" x14ac:dyDescent="0.2"/>
    <row r="1018" s="306" customFormat="1" x14ac:dyDescent="0.2"/>
    <row r="1019" s="306" customFormat="1" x14ac:dyDescent="0.2"/>
    <row r="1020" s="306" customFormat="1" x14ac:dyDescent="0.2"/>
    <row r="1021" s="306" customFormat="1" x14ac:dyDescent="0.2"/>
    <row r="1022" s="306" customFormat="1" x14ac:dyDescent="0.2"/>
    <row r="1023" s="306" customFormat="1" x14ac:dyDescent="0.2"/>
    <row r="1024" s="306" customFormat="1" x14ac:dyDescent="0.2"/>
    <row r="1025" s="306" customFormat="1" x14ac:dyDescent="0.2"/>
    <row r="1026" s="306" customFormat="1" x14ac:dyDescent="0.2"/>
    <row r="1027" s="306" customFormat="1" x14ac:dyDescent="0.2"/>
    <row r="1028" s="306" customFormat="1" x14ac:dyDescent="0.2"/>
    <row r="1029" s="306" customFormat="1" x14ac:dyDescent="0.2"/>
    <row r="1030" s="306" customFormat="1" x14ac:dyDescent="0.2"/>
    <row r="1031" s="306" customFormat="1" x14ac:dyDescent="0.2"/>
    <row r="1032" s="306" customFormat="1" x14ac:dyDescent="0.2"/>
    <row r="1033" s="306" customFormat="1" x14ac:dyDescent="0.2"/>
    <row r="1034" s="306" customFormat="1" x14ac:dyDescent="0.2"/>
    <row r="1035" s="306" customFormat="1" x14ac:dyDescent="0.2"/>
    <row r="1036" s="306" customFormat="1" x14ac:dyDescent="0.2"/>
    <row r="1037" s="306" customFormat="1" x14ac:dyDescent="0.2"/>
    <row r="1038" s="306" customFormat="1" x14ac:dyDescent="0.2"/>
    <row r="1039" s="306" customFormat="1" x14ac:dyDescent="0.2"/>
    <row r="1040" s="306" customFormat="1" x14ac:dyDescent="0.2"/>
    <row r="1041" s="306" customFormat="1" x14ac:dyDescent="0.2"/>
    <row r="1042" s="306" customFormat="1" x14ac:dyDescent="0.2"/>
    <row r="1043" s="306" customFormat="1" x14ac:dyDescent="0.2"/>
    <row r="1044" s="306" customFormat="1" x14ac:dyDescent="0.2"/>
    <row r="1045" s="306" customFormat="1" x14ac:dyDescent="0.2"/>
    <row r="1046" s="306" customFormat="1" x14ac:dyDescent="0.2"/>
    <row r="1047" s="306" customFormat="1" x14ac:dyDescent="0.2"/>
    <row r="1048" s="306" customFormat="1" x14ac:dyDescent="0.2"/>
    <row r="1049" s="306" customFormat="1" x14ac:dyDescent="0.2"/>
    <row r="1050" s="306" customFormat="1" x14ac:dyDescent="0.2"/>
    <row r="1051" s="306" customFormat="1" x14ac:dyDescent="0.2"/>
    <row r="1052" s="306" customFormat="1" x14ac:dyDescent="0.2"/>
    <row r="1053" s="306" customFormat="1" x14ac:dyDescent="0.2"/>
    <row r="1054" s="306" customFormat="1" x14ac:dyDescent="0.2"/>
    <row r="1055" s="306" customFormat="1" x14ac:dyDescent="0.2"/>
    <row r="1056" s="306" customFormat="1" x14ac:dyDescent="0.2"/>
    <row r="1057" s="306" customFormat="1" x14ac:dyDescent="0.2"/>
    <row r="1058" s="306" customFormat="1" x14ac:dyDescent="0.2"/>
    <row r="1059" s="306" customFormat="1" x14ac:dyDescent="0.2"/>
    <row r="1060" s="306" customFormat="1" x14ac:dyDescent="0.2"/>
    <row r="1061" s="306" customFormat="1" x14ac:dyDescent="0.2"/>
    <row r="1062" s="306" customFormat="1" x14ac:dyDescent="0.2"/>
    <row r="1063" s="306" customFormat="1" x14ac:dyDescent="0.2"/>
    <row r="1064" s="306" customFormat="1" x14ac:dyDescent="0.2"/>
    <row r="1065" s="306" customFormat="1" x14ac:dyDescent="0.2"/>
    <row r="1066" s="306" customFormat="1" x14ac:dyDescent="0.2"/>
    <row r="1067" s="306" customFormat="1" x14ac:dyDescent="0.2"/>
    <row r="1068" s="306" customFormat="1" x14ac:dyDescent="0.2"/>
    <row r="1069" s="306" customFormat="1" x14ac:dyDescent="0.2"/>
    <row r="1070" s="306" customFormat="1" x14ac:dyDescent="0.2"/>
    <row r="1071" s="306" customFormat="1" x14ac:dyDescent="0.2"/>
    <row r="1072" s="306" customFormat="1" x14ac:dyDescent="0.2"/>
    <row r="1073" s="306" customFormat="1" x14ac:dyDescent="0.2"/>
    <row r="1074" s="306" customFormat="1" x14ac:dyDescent="0.2"/>
    <row r="1075" s="306" customFormat="1" x14ac:dyDescent="0.2"/>
    <row r="1076" s="306" customFormat="1" x14ac:dyDescent="0.2"/>
    <row r="1077" s="306" customFormat="1" x14ac:dyDescent="0.2"/>
    <row r="1078" s="306" customFormat="1" x14ac:dyDescent="0.2"/>
    <row r="1079" s="306" customFormat="1" x14ac:dyDescent="0.2"/>
    <row r="1080" s="306" customFormat="1" x14ac:dyDescent="0.2"/>
    <row r="1081" s="306" customFormat="1" x14ac:dyDescent="0.2"/>
    <row r="1082" s="306" customFormat="1" x14ac:dyDescent="0.2"/>
    <row r="1083" s="306" customFormat="1" x14ac:dyDescent="0.2"/>
    <row r="1084" s="306" customFormat="1" x14ac:dyDescent="0.2"/>
    <row r="1085" s="306" customFormat="1" x14ac:dyDescent="0.2"/>
    <row r="1086" s="306" customFormat="1" x14ac:dyDescent="0.2"/>
    <row r="1087" s="306" customFormat="1" x14ac:dyDescent="0.2"/>
    <row r="1088" s="306" customFormat="1" x14ac:dyDescent="0.2"/>
    <row r="1089" s="306" customFormat="1" x14ac:dyDescent="0.2"/>
    <row r="1090" s="306" customFormat="1" x14ac:dyDescent="0.2"/>
    <row r="1091" s="306" customFormat="1" x14ac:dyDescent="0.2"/>
    <row r="1092" s="306" customFormat="1" x14ac:dyDescent="0.2"/>
    <row r="1093" s="306" customFormat="1" x14ac:dyDescent="0.2"/>
    <row r="1094" s="306" customFormat="1" x14ac:dyDescent="0.2"/>
    <row r="1095" s="306" customFormat="1" x14ac:dyDescent="0.2"/>
    <row r="1096" s="306" customFormat="1" x14ac:dyDescent="0.2"/>
    <row r="1097" s="306" customFormat="1" x14ac:dyDescent="0.2"/>
    <row r="1098" s="306" customFormat="1" x14ac:dyDescent="0.2"/>
    <row r="1099" s="306" customFormat="1" x14ac:dyDescent="0.2"/>
    <row r="1100" s="306" customFormat="1" x14ac:dyDescent="0.2"/>
    <row r="1101" s="306" customFormat="1" x14ac:dyDescent="0.2"/>
    <row r="1102" s="306" customFormat="1" x14ac:dyDescent="0.2"/>
    <row r="1103" s="306" customFormat="1" x14ac:dyDescent="0.2"/>
    <row r="1104" s="306" customFormat="1" x14ac:dyDescent="0.2"/>
    <row r="1105" s="306" customFormat="1" x14ac:dyDescent="0.2"/>
    <row r="1106" s="306" customFormat="1" x14ac:dyDescent="0.2"/>
    <row r="1107" s="306" customFormat="1" x14ac:dyDescent="0.2"/>
    <row r="1108" s="306" customFormat="1" x14ac:dyDescent="0.2"/>
    <row r="1109" s="306" customFormat="1" x14ac:dyDescent="0.2"/>
    <row r="1110" s="306" customFormat="1" x14ac:dyDescent="0.2"/>
    <row r="1111" s="306" customFormat="1" x14ac:dyDescent="0.2"/>
    <row r="1112" s="306" customFormat="1" x14ac:dyDescent="0.2"/>
    <row r="1113" s="306" customFormat="1" x14ac:dyDescent="0.2"/>
    <row r="1114" s="306" customFormat="1" x14ac:dyDescent="0.2"/>
    <row r="1115" s="306" customFormat="1" x14ac:dyDescent="0.2"/>
    <row r="1116" s="306" customFormat="1" x14ac:dyDescent="0.2"/>
    <row r="1117" s="306" customFormat="1" x14ac:dyDescent="0.2"/>
    <row r="1118" s="306" customFormat="1" x14ac:dyDescent="0.2"/>
    <row r="1119" s="306" customFormat="1" x14ac:dyDescent="0.2"/>
    <row r="1120" s="306" customFormat="1" x14ac:dyDescent="0.2"/>
    <row r="1121" s="306" customFormat="1" x14ac:dyDescent="0.2"/>
    <row r="1122" s="306" customFormat="1" x14ac:dyDescent="0.2"/>
    <row r="1123" s="306" customFormat="1" x14ac:dyDescent="0.2"/>
    <row r="1124" s="306" customFormat="1" x14ac:dyDescent="0.2"/>
    <row r="1125" s="306" customFormat="1" x14ac:dyDescent="0.2"/>
    <row r="1126" s="306" customFormat="1" x14ac:dyDescent="0.2"/>
    <row r="1127" s="306" customFormat="1" x14ac:dyDescent="0.2"/>
    <row r="1128" s="306" customFormat="1" x14ac:dyDescent="0.2"/>
    <row r="1129" s="306" customFormat="1" x14ac:dyDescent="0.2"/>
    <row r="1130" s="306" customFormat="1" x14ac:dyDescent="0.2"/>
    <row r="1131" s="306" customFormat="1" x14ac:dyDescent="0.2"/>
    <row r="1132" s="306" customFormat="1" x14ac:dyDescent="0.2"/>
    <row r="1133" s="306" customFormat="1" x14ac:dyDescent="0.2"/>
    <row r="1134" s="306" customFormat="1" x14ac:dyDescent="0.2"/>
    <row r="1135" s="306" customFormat="1" x14ac:dyDescent="0.2"/>
    <row r="1136" s="306" customFormat="1" x14ac:dyDescent="0.2"/>
    <row r="1137" s="306" customFormat="1" x14ac:dyDescent="0.2"/>
    <row r="1138" s="306" customFormat="1" x14ac:dyDescent="0.2"/>
    <row r="1139" s="306" customFormat="1" x14ac:dyDescent="0.2"/>
    <row r="1140" s="306" customFormat="1" x14ac:dyDescent="0.2"/>
    <row r="1141" s="306" customFormat="1" x14ac:dyDescent="0.2"/>
    <row r="1142" s="306" customFormat="1" x14ac:dyDescent="0.2"/>
    <row r="1143" s="306" customFormat="1" x14ac:dyDescent="0.2"/>
    <row r="1144" s="306" customFormat="1" x14ac:dyDescent="0.2"/>
    <row r="1145" s="306" customFormat="1" x14ac:dyDescent="0.2"/>
    <row r="1146" s="306" customFormat="1" x14ac:dyDescent="0.2"/>
    <row r="1147" s="306" customFormat="1" x14ac:dyDescent="0.2"/>
    <row r="1148" s="306" customFormat="1" x14ac:dyDescent="0.2"/>
    <row r="1149" s="306" customFormat="1" x14ac:dyDescent="0.2"/>
    <row r="1150" s="306" customFormat="1" x14ac:dyDescent="0.2"/>
    <row r="1151" s="306" customFormat="1" x14ac:dyDescent="0.2"/>
    <row r="1152" s="306" customFormat="1" x14ac:dyDescent="0.2"/>
    <row r="1153" s="306" customFormat="1" x14ac:dyDescent="0.2"/>
    <row r="1154" s="306" customFormat="1" x14ac:dyDescent="0.2"/>
    <row r="1155" s="306" customFormat="1" x14ac:dyDescent="0.2"/>
    <row r="1156" s="306" customFormat="1" x14ac:dyDescent="0.2"/>
    <row r="1157" s="306" customFormat="1" x14ac:dyDescent="0.2"/>
    <row r="1158" s="306" customFormat="1" x14ac:dyDescent="0.2"/>
    <row r="1159" s="306" customFormat="1" x14ac:dyDescent="0.2"/>
    <row r="1160" s="306" customFormat="1" x14ac:dyDescent="0.2"/>
    <row r="1161" s="306" customFormat="1" x14ac:dyDescent="0.2"/>
    <row r="1162" s="306" customFormat="1" x14ac:dyDescent="0.2"/>
    <row r="1163" s="306" customFormat="1" x14ac:dyDescent="0.2"/>
    <row r="1164" s="306" customFormat="1" x14ac:dyDescent="0.2"/>
    <row r="1165" s="306" customFormat="1" x14ac:dyDescent="0.2"/>
    <row r="1166" s="306" customFormat="1" x14ac:dyDescent="0.2"/>
    <row r="1167" s="306" customFormat="1" x14ac:dyDescent="0.2"/>
    <row r="1168" s="306" customFormat="1" x14ac:dyDescent="0.2"/>
    <row r="1169" s="306" customFormat="1" x14ac:dyDescent="0.2"/>
    <row r="1170" s="306" customFormat="1" x14ac:dyDescent="0.2"/>
    <row r="1171" s="306" customFormat="1" x14ac:dyDescent="0.2"/>
    <row r="1172" s="306" customFormat="1" x14ac:dyDescent="0.2"/>
    <row r="1173" s="306" customFormat="1" x14ac:dyDescent="0.2"/>
    <row r="1174" s="306" customFormat="1" x14ac:dyDescent="0.2"/>
    <row r="1175" s="306" customFormat="1" x14ac:dyDescent="0.2"/>
    <row r="1176" s="306" customFormat="1" x14ac:dyDescent="0.2"/>
    <row r="1177" s="306" customFormat="1" x14ac:dyDescent="0.2"/>
    <row r="1178" s="306" customFormat="1" x14ac:dyDescent="0.2"/>
    <row r="1179" s="306" customFormat="1" x14ac:dyDescent="0.2"/>
    <row r="1180" s="306" customFormat="1" x14ac:dyDescent="0.2"/>
    <row r="1181" s="306" customFormat="1" x14ac:dyDescent="0.2"/>
    <row r="1182" s="306" customFormat="1" x14ac:dyDescent="0.2"/>
    <row r="1183" s="306" customFormat="1" x14ac:dyDescent="0.2"/>
    <row r="1184" s="306" customFormat="1" x14ac:dyDescent="0.2"/>
    <row r="1185" s="306" customFormat="1" x14ac:dyDescent="0.2"/>
    <row r="1186" s="306" customFormat="1" x14ac:dyDescent="0.2"/>
    <row r="1187" s="306" customFormat="1" x14ac:dyDescent="0.2"/>
    <row r="1188" s="306" customFormat="1" x14ac:dyDescent="0.2"/>
    <row r="1189" s="306" customFormat="1" x14ac:dyDescent="0.2"/>
    <row r="1190" s="306" customFormat="1" x14ac:dyDescent="0.2"/>
    <row r="1191" s="306" customFormat="1" x14ac:dyDescent="0.2"/>
    <row r="1192" s="306" customFormat="1" x14ac:dyDescent="0.2"/>
    <row r="1193" s="306" customFormat="1" x14ac:dyDescent="0.2"/>
    <row r="1194" s="306" customFormat="1" x14ac:dyDescent="0.2"/>
    <row r="1195" s="306" customFormat="1" x14ac:dyDescent="0.2"/>
    <row r="1196" s="306" customFormat="1" x14ac:dyDescent="0.2"/>
    <row r="1197" s="306" customFormat="1" x14ac:dyDescent="0.2"/>
    <row r="1198" s="306" customFormat="1" x14ac:dyDescent="0.2"/>
    <row r="1199" s="306" customFormat="1" x14ac:dyDescent="0.2"/>
    <row r="1200" s="306" customFormat="1" x14ac:dyDescent="0.2"/>
    <row r="1201" s="306" customFormat="1" x14ac:dyDescent="0.2"/>
    <row r="1202" s="306" customFormat="1" x14ac:dyDescent="0.2"/>
    <row r="1203" s="306" customFormat="1" x14ac:dyDescent="0.2"/>
    <row r="1204" s="306" customFormat="1" x14ac:dyDescent="0.2"/>
    <row r="1205" s="306" customFormat="1" x14ac:dyDescent="0.2"/>
    <row r="1206" s="306" customFormat="1" x14ac:dyDescent="0.2"/>
    <row r="1207" s="306" customFormat="1" x14ac:dyDescent="0.2"/>
    <row r="1208" s="306" customFormat="1" x14ac:dyDescent="0.2"/>
    <row r="1209" s="306" customFormat="1" x14ac:dyDescent="0.2"/>
    <row r="1210" s="306" customFormat="1" x14ac:dyDescent="0.2"/>
    <row r="1211" s="306" customFormat="1" x14ac:dyDescent="0.2"/>
    <row r="1212" s="306" customFormat="1" x14ac:dyDescent="0.2"/>
    <row r="1213" s="306" customFormat="1" x14ac:dyDescent="0.2"/>
    <row r="1214" s="306" customFormat="1" x14ac:dyDescent="0.2"/>
    <row r="1215" s="306" customFormat="1" x14ac:dyDescent="0.2"/>
    <row r="1216" s="306" customFormat="1" x14ac:dyDescent="0.2"/>
    <row r="1217" s="306" customFormat="1" x14ac:dyDescent="0.2"/>
    <row r="1218" s="306" customFormat="1" x14ac:dyDescent="0.2"/>
    <row r="1219" s="306" customFormat="1" x14ac:dyDescent="0.2"/>
    <row r="1220" s="306" customFormat="1" x14ac:dyDescent="0.2"/>
    <row r="1221" s="306" customFormat="1" x14ac:dyDescent="0.2"/>
    <row r="1222" s="306" customFormat="1" x14ac:dyDescent="0.2"/>
    <row r="1223" s="306" customFormat="1" x14ac:dyDescent="0.2"/>
    <row r="1224" s="306" customFormat="1" x14ac:dyDescent="0.2"/>
    <row r="1225" s="306" customFormat="1" x14ac:dyDescent="0.2"/>
    <row r="1226" s="306" customFormat="1" x14ac:dyDescent="0.2"/>
    <row r="1227" s="306" customFormat="1" x14ac:dyDescent="0.2"/>
    <row r="1228" s="306" customFormat="1" x14ac:dyDescent="0.2"/>
    <row r="1229" s="306" customFormat="1" x14ac:dyDescent="0.2"/>
    <row r="1230" s="306" customFormat="1" x14ac:dyDescent="0.2"/>
    <row r="1231" s="306" customFormat="1" x14ac:dyDescent="0.2"/>
    <row r="1232" s="306" customFormat="1" x14ac:dyDescent="0.2"/>
    <row r="1233" s="306" customFormat="1" x14ac:dyDescent="0.2"/>
    <row r="1234" s="306" customFormat="1" x14ac:dyDescent="0.2"/>
    <row r="1235" s="306" customFormat="1" x14ac:dyDescent="0.2"/>
    <row r="1236" s="306" customFormat="1" x14ac:dyDescent="0.2"/>
    <row r="1237" s="306" customFormat="1" x14ac:dyDescent="0.2"/>
    <row r="1238" s="306" customFormat="1" x14ac:dyDescent="0.2"/>
    <row r="1239" s="306" customFormat="1" x14ac:dyDescent="0.2"/>
    <row r="1240" s="306" customFormat="1" x14ac:dyDescent="0.2"/>
    <row r="1241" s="306" customFormat="1" x14ac:dyDescent="0.2"/>
    <row r="1242" s="306" customFormat="1" x14ac:dyDescent="0.2"/>
    <row r="1243" s="306" customFormat="1" x14ac:dyDescent="0.2"/>
    <row r="1244" s="306" customFormat="1" x14ac:dyDescent="0.2"/>
    <row r="1245" s="306" customFormat="1" x14ac:dyDescent="0.2"/>
    <row r="1246" s="306" customFormat="1" x14ac:dyDescent="0.2"/>
    <row r="1247" s="306" customFormat="1" x14ac:dyDescent="0.2"/>
    <row r="1248" s="306" customFormat="1" x14ac:dyDescent="0.2"/>
    <row r="1249" s="306" customFormat="1" x14ac:dyDescent="0.2"/>
    <row r="1250" s="306" customFormat="1" x14ac:dyDescent="0.2"/>
    <row r="1251" s="306" customFormat="1" x14ac:dyDescent="0.2"/>
    <row r="1252" s="306" customFormat="1" x14ac:dyDescent="0.2"/>
    <row r="1253" s="306" customFormat="1" x14ac:dyDescent="0.2"/>
    <row r="1254" s="306" customFormat="1" x14ac:dyDescent="0.2"/>
    <row r="1255" s="306" customFormat="1" x14ac:dyDescent="0.2"/>
    <row r="1256" s="306" customFormat="1" x14ac:dyDescent="0.2"/>
    <row r="1257" s="306" customFormat="1" x14ac:dyDescent="0.2"/>
    <row r="1258" s="306" customFormat="1" x14ac:dyDescent="0.2"/>
    <row r="1259" s="306" customFormat="1" x14ac:dyDescent="0.2"/>
    <row r="1260" s="306" customFormat="1" x14ac:dyDescent="0.2"/>
    <row r="1261" s="306" customFormat="1" x14ac:dyDescent="0.2"/>
    <row r="1262" s="306" customFormat="1" x14ac:dyDescent="0.2"/>
    <row r="1263" s="306" customFormat="1" x14ac:dyDescent="0.2"/>
    <row r="1264" s="306" customFormat="1" x14ac:dyDescent="0.2"/>
    <row r="1265" s="306" customFormat="1" x14ac:dyDescent="0.2"/>
    <row r="1266" s="306" customFormat="1" x14ac:dyDescent="0.2"/>
    <row r="1267" s="306" customFormat="1" x14ac:dyDescent="0.2"/>
    <row r="1268" s="306" customFormat="1" x14ac:dyDescent="0.2"/>
    <row r="1269" s="306" customFormat="1" x14ac:dyDescent="0.2"/>
    <row r="1270" s="306" customFormat="1" x14ac:dyDescent="0.2"/>
    <row r="1271" s="306" customFormat="1" x14ac:dyDescent="0.2"/>
    <row r="1272" s="306" customFormat="1" x14ac:dyDescent="0.2"/>
    <row r="1273" s="306" customFormat="1" x14ac:dyDescent="0.2"/>
    <row r="1274" s="306" customFormat="1" x14ac:dyDescent="0.2"/>
    <row r="1275" s="306" customFormat="1" x14ac:dyDescent="0.2"/>
    <row r="1276" s="306" customFormat="1" x14ac:dyDescent="0.2"/>
    <row r="1277" s="306" customFormat="1" x14ac:dyDescent="0.2"/>
    <row r="1278" s="306" customFormat="1" x14ac:dyDescent="0.2"/>
    <row r="1279" s="306" customFormat="1" x14ac:dyDescent="0.2"/>
    <row r="1280" s="306" customFormat="1" x14ac:dyDescent="0.2"/>
    <row r="1281" s="306" customFormat="1" x14ac:dyDescent="0.2"/>
    <row r="1282" s="306" customFormat="1" x14ac:dyDescent="0.2"/>
    <row r="1283" s="306" customFormat="1" x14ac:dyDescent="0.2"/>
    <row r="1284" s="306" customFormat="1" x14ac:dyDescent="0.2"/>
    <row r="1285" s="306" customFormat="1" x14ac:dyDescent="0.2"/>
    <row r="1286" s="306" customFormat="1" x14ac:dyDescent="0.2"/>
    <row r="1287" s="306" customFormat="1" x14ac:dyDescent="0.2"/>
    <row r="1288" s="306" customFormat="1" x14ac:dyDescent="0.2"/>
    <row r="1289" s="306" customFormat="1" x14ac:dyDescent="0.2"/>
    <row r="1290" s="306" customFormat="1" x14ac:dyDescent="0.2"/>
    <row r="1291" s="306" customFormat="1" x14ac:dyDescent="0.2"/>
    <row r="1292" s="306" customFormat="1" x14ac:dyDescent="0.2"/>
    <row r="1293" s="306" customFormat="1" x14ac:dyDescent="0.2"/>
    <row r="1294" s="306" customFormat="1" x14ac:dyDescent="0.2"/>
    <row r="1295" s="306" customFormat="1" x14ac:dyDescent="0.2"/>
    <row r="1296" s="306" customFormat="1" x14ac:dyDescent="0.2"/>
    <row r="1297" s="306" customFormat="1" x14ac:dyDescent="0.2"/>
    <row r="1298" s="306" customFormat="1" x14ac:dyDescent="0.2"/>
    <row r="1299" s="306" customFormat="1" x14ac:dyDescent="0.2"/>
    <row r="1300" s="306" customFormat="1" x14ac:dyDescent="0.2"/>
    <row r="1301" s="306" customFormat="1" x14ac:dyDescent="0.2"/>
    <row r="1302" s="306" customFormat="1" x14ac:dyDescent="0.2"/>
    <row r="1303" s="306" customFormat="1" x14ac:dyDescent="0.2"/>
    <row r="1304" s="306" customFormat="1" x14ac:dyDescent="0.2"/>
    <row r="1305" s="306" customFormat="1" x14ac:dyDescent="0.2"/>
    <row r="1306" s="306" customFormat="1" x14ac:dyDescent="0.2"/>
    <row r="1307" s="306" customFormat="1" x14ac:dyDescent="0.2"/>
    <row r="1308" s="306" customFormat="1" x14ac:dyDescent="0.2"/>
    <row r="1309" s="306" customFormat="1" x14ac:dyDescent="0.2"/>
    <row r="1310" s="306" customFormat="1" x14ac:dyDescent="0.2"/>
    <row r="1311" s="306" customFormat="1" x14ac:dyDescent="0.2"/>
    <row r="1312" s="306" customFormat="1" x14ac:dyDescent="0.2"/>
    <row r="1313" s="306" customFormat="1" x14ac:dyDescent="0.2"/>
    <row r="1314" s="306" customFormat="1" x14ac:dyDescent="0.2"/>
    <row r="1315" s="306" customFormat="1" x14ac:dyDescent="0.2"/>
    <row r="1316" s="306" customFormat="1" x14ac:dyDescent="0.2"/>
    <row r="1317" s="306" customFormat="1" x14ac:dyDescent="0.2"/>
    <row r="1318" s="306" customFormat="1" x14ac:dyDescent="0.2"/>
    <row r="1319" s="306" customFormat="1" x14ac:dyDescent="0.2"/>
    <row r="1320" s="306" customFormat="1" x14ac:dyDescent="0.2"/>
    <row r="1321" s="306" customFormat="1" x14ac:dyDescent="0.2"/>
    <row r="1322" s="306" customFormat="1" x14ac:dyDescent="0.2"/>
    <row r="1323" s="306" customFormat="1" x14ac:dyDescent="0.2"/>
    <row r="1324" s="306" customFormat="1" x14ac:dyDescent="0.2"/>
    <row r="1325" s="306" customFormat="1" x14ac:dyDescent="0.2"/>
    <row r="1326" s="306" customFormat="1" x14ac:dyDescent="0.2"/>
    <row r="1327" s="306" customFormat="1" x14ac:dyDescent="0.2"/>
    <row r="1328" s="306" customFormat="1" x14ac:dyDescent="0.2"/>
    <row r="1329" s="306" customFormat="1" x14ac:dyDescent="0.2"/>
    <row r="1330" s="306" customFormat="1" x14ac:dyDescent="0.2"/>
    <row r="1331" s="306" customFormat="1" x14ac:dyDescent="0.2"/>
    <row r="1332" s="306" customFormat="1" x14ac:dyDescent="0.2"/>
    <row r="1333" s="306" customFormat="1" x14ac:dyDescent="0.2"/>
    <row r="1334" s="306" customFormat="1" x14ac:dyDescent="0.2"/>
    <row r="1335" s="306" customFormat="1" x14ac:dyDescent="0.2"/>
    <row r="1336" s="306" customFormat="1" x14ac:dyDescent="0.2"/>
    <row r="1337" s="306" customFormat="1" x14ac:dyDescent="0.2"/>
    <row r="1338" s="306" customFormat="1" x14ac:dyDescent="0.2"/>
    <row r="1339" s="306" customFormat="1" x14ac:dyDescent="0.2"/>
    <row r="1340" s="306" customFormat="1" x14ac:dyDescent="0.2"/>
    <row r="1341" s="306" customFormat="1" x14ac:dyDescent="0.2"/>
    <row r="1342" s="306" customFormat="1" x14ac:dyDescent="0.2"/>
    <row r="1343" s="306" customFormat="1" x14ac:dyDescent="0.2"/>
    <row r="1344" s="306" customFormat="1" x14ac:dyDescent="0.2"/>
    <row r="1345" s="306" customFormat="1" x14ac:dyDescent="0.2"/>
    <row r="1346" s="306" customFormat="1" x14ac:dyDescent="0.2"/>
    <row r="1347" s="306" customFormat="1" x14ac:dyDescent="0.2"/>
    <row r="1348" s="306" customFormat="1" x14ac:dyDescent="0.2"/>
    <row r="1349" s="306" customFormat="1" x14ac:dyDescent="0.2"/>
    <row r="1350" s="306" customFormat="1" x14ac:dyDescent="0.2"/>
    <row r="1351" s="306" customFormat="1" x14ac:dyDescent="0.2"/>
    <row r="1352" s="306" customFormat="1" x14ac:dyDescent="0.2"/>
    <row r="1353" s="306" customFormat="1" x14ac:dyDescent="0.2"/>
    <row r="1354" s="306" customFormat="1" x14ac:dyDescent="0.2"/>
    <row r="1355" s="306" customFormat="1" x14ac:dyDescent="0.2"/>
    <row r="1356" s="306" customFormat="1" x14ac:dyDescent="0.2"/>
    <row r="1357" s="306" customFormat="1" x14ac:dyDescent="0.2"/>
    <row r="1358" s="306" customFormat="1" x14ac:dyDescent="0.2"/>
    <row r="1359" s="306" customFormat="1" x14ac:dyDescent="0.2"/>
    <row r="1360" s="306" customFormat="1" x14ac:dyDescent="0.2"/>
    <row r="1361" s="306" customFormat="1" x14ac:dyDescent="0.2"/>
    <row r="1362" s="306" customFormat="1" x14ac:dyDescent="0.2"/>
    <row r="1363" s="306" customFormat="1" x14ac:dyDescent="0.2"/>
    <row r="1364" s="306" customFormat="1" x14ac:dyDescent="0.2"/>
    <row r="1365" s="306" customFormat="1" x14ac:dyDescent="0.2"/>
    <row r="1366" s="306" customFormat="1" x14ac:dyDescent="0.2"/>
    <row r="1367" s="306" customFormat="1" x14ac:dyDescent="0.2"/>
    <row r="1368" s="306" customFormat="1" x14ac:dyDescent="0.2"/>
    <row r="1369" s="306" customFormat="1" x14ac:dyDescent="0.2"/>
    <row r="1370" s="306" customFormat="1" x14ac:dyDescent="0.2"/>
    <row r="1371" s="306" customFormat="1" x14ac:dyDescent="0.2"/>
    <row r="1372" s="306" customFormat="1" x14ac:dyDescent="0.2"/>
    <row r="1373" s="306" customFormat="1" x14ac:dyDescent="0.2"/>
    <row r="1374" s="306" customFormat="1" x14ac:dyDescent="0.2"/>
    <row r="1375" s="306" customFormat="1" x14ac:dyDescent="0.2"/>
    <row r="1376" s="306" customFormat="1" x14ac:dyDescent="0.2"/>
    <row r="1377" s="306" customFormat="1" x14ac:dyDescent="0.2"/>
    <row r="1378" s="306" customFormat="1" x14ac:dyDescent="0.2"/>
    <row r="1379" s="306" customFormat="1" x14ac:dyDescent="0.2"/>
    <row r="1380" s="306" customFormat="1" x14ac:dyDescent="0.2"/>
    <row r="1381" s="306" customFormat="1" x14ac:dyDescent="0.2"/>
    <row r="1382" s="306" customFormat="1" x14ac:dyDescent="0.2"/>
    <row r="1383" s="306" customFormat="1" x14ac:dyDescent="0.2"/>
    <row r="1384" s="306" customFormat="1" x14ac:dyDescent="0.2"/>
    <row r="1385" s="306" customFormat="1" x14ac:dyDescent="0.2"/>
    <row r="1386" s="306" customFormat="1" x14ac:dyDescent="0.2"/>
    <row r="1387" s="306" customFormat="1" x14ac:dyDescent="0.2"/>
    <row r="1388" s="306" customFormat="1" x14ac:dyDescent="0.2"/>
    <row r="1389" s="306" customFormat="1" x14ac:dyDescent="0.2"/>
    <row r="1390" s="306" customFormat="1" x14ac:dyDescent="0.2"/>
    <row r="1391" s="306" customFormat="1" x14ac:dyDescent="0.2"/>
    <row r="1392" s="306" customFormat="1" x14ac:dyDescent="0.2"/>
    <row r="1393" s="306" customFormat="1" x14ac:dyDescent="0.2"/>
    <row r="1394" s="306" customFormat="1" x14ac:dyDescent="0.2"/>
    <row r="1395" s="306" customFormat="1" x14ac:dyDescent="0.2"/>
    <row r="1396" s="306" customFormat="1" x14ac:dyDescent="0.2"/>
    <row r="1397" s="306" customFormat="1" x14ac:dyDescent="0.2"/>
    <row r="1398" s="306" customFormat="1" x14ac:dyDescent="0.2"/>
    <row r="1399" s="306" customFormat="1" x14ac:dyDescent="0.2"/>
    <row r="1400" s="306" customFormat="1" x14ac:dyDescent="0.2"/>
    <row r="1401" s="306" customFormat="1" x14ac:dyDescent="0.2"/>
    <row r="1402" s="306" customFormat="1" x14ac:dyDescent="0.2"/>
    <row r="1403" s="306" customFormat="1" x14ac:dyDescent="0.2"/>
    <row r="1404" s="306" customFormat="1" x14ac:dyDescent="0.2"/>
    <row r="1405" s="306" customFormat="1" x14ac:dyDescent="0.2"/>
    <row r="1406" s="306" customFormat="1" x14ac:dyDescent="0.2"/>
    <row r="1407" s="306" customFormat="1" x14ac:dyDescent="0.2"/>
    <row r="1408" s="306" customFormat="1" x14ac:dyDescent="0.2"/>
    <row r="1409" s="306" customFormat="1" x14ac:dyDescent="0.2"/>
    <row r="1410" s="306" customFormat="1" x14ac:dyDescent="0.2"/>
    <row r="1411" s="306" customFormat="1" x14ac:dyDescent="0.2"/>
    <row r="1412" s="306" customFormat="1" x14ac:dyDescent="0.2"/>
    <row r="1413" s="306" customFormat="1" x14ac:dyDescent="0.2"/>
    <row r="1414" s="306" customFormat="1" x14ac:dyDescent="0.2"/>
    <row r="1415" s="306" customFormat="1" x14ac:dyDescent="0.2"/>
    <row r="1416" s="306" customFormat="1" x14ac:dyDescent="0.2"/>
    <row r="1417" s="306" customFormat="1" x14ac:dyDescent="0.2"/>
    <row r="1418" s="306" customFormat="1" x14ac:dyDescent="0.2"/>
    <row r="1419" s="306" customFormat="1" x14ac:dyDescent="0.2"/>
    <row r="1420" s="306" customFormat="1" x14ac:dyDescent="0.2"/>
    <row r="1421" s="306" customFormat="1" x14ac:dyDescent="0.2"/>
    <row r="1422" s="306" customFormat="1" x14ac:dyDescent="0.2"/>
    <row r="1423" s="306" customFormat="1" x14ac:dyDescent="0.2"/>
    <row r="1424" s="306" customFormat="1" x14ac:dyDescent="0.2"/>
    <row r="1425" s="306" customFormat="1" x14ac:dyDescent="0.2"/>
    <row r="1426" s="306" customFormat="1" x14ac:dyDescent="0.2"/>
    <row r="1427" s="306" customFormat="1" x14ac:dyDescent="0.2"/>
    <row r="1428" s="306" customFormat="1" x14ac:dyDescent="0.2"/>
    <row r="1429" s="306" customFormat="1" x14ac:dyDescent="0.2"/>
    <row r="1430" s="306" customFormat="1" x14ac:dyDescent="0.2"/>
    <row r="1431" s="306" customFormat="1" x14ac:dyDescent="0.2"/>
    <row r="1432" s="306" customFormat="1" x14ac:dyDescent="0.2"/>
    <row r="1433" s="306" customFormat="1" x14ac:dyDescent="0.2"/>
    <row r="1434" s="306" customFormat="1" x14ac:dyDescent="0.2"/>
    <row r="1435" s="306" customFormat="1" x14ac:dyDescent="0.2"/>
    <row r="1436" s="306" customFormat="1" x14ac:dyDescent="0.2"/>
    <row r="1437" s="306" customFormat="1" x14ac:dyDescent="0.2"/>
    <row r="1438" s="306" customFormat="1" x14ac:dyDescent="0.2"/>
    <row r="1439" s="306" customFormat="1" x14ac:dyDescent="0.2"/>
    <row r="1440" s="306" customFormat="1" x14ac:dyDescent="0.2"/>
    <row r="1441" s="306" customFormat="1" x14ac:dyDescent="0.2"/>
    <row r="1442" s="306" customFormat="1" x14ac:dyDescent="0.2"/>
    <row r="1443" s="306" customFormat="1" x14ac:dyDescent="0.2"/>
    <row r="1444" s="306" customFormat="1" x14ac:dyDescent="0.2"/>
    <row r="1445" s="306" customFormat="1" x14ac:dyDescent="0.2"/>
    <row r="1446" s="306" customFormat="1" x14ac:dyDescent="0.2"/>
    <row r="1447" s="306" customFormat="1" x14ac:dyDescent="0.2"/>
    <row r="1448" s="306" customFormat="1" x14ac:dyDescent="0.2"/>
    <row r="1449" s="306" customFormat="1" x14ac:dyDescent="0.2"/>
    <row r="1450" s="306" customFormat="1" x14ac:dyDescent="0.2"/>
    <row r="1451" s="306" customFormat="1" x14ac:dyDescent="0.2"/>
    <row r="1452" s="306" customFormat="1" x14ac:dyDescent="0.2"/>
    <row r="1453" s="306" customFormat="1" x14ac:dyDescent="0.2"/>
    <row r="1454" s="306" customFormat="1" x14ac:dyDescent="0.2"/>
    <row r="1455" s="306" customFormat="1" x14ac:dyDescent="0.2"/>
    <row r="1456" s="306" customFormat="1" x14ac:dyDescent="0.2"/>
    <row r="1457" s="306" customFormat="1" x14ac:dyDescent="0.2"/>
    <row r="1458" s="306" customFormat="1" x14ac:dyDescent="0.2"/>
    <row r="1459" s="306" customFormat="1" x14ac:dyDescent="0.2"/>
    <row r="1460" s="306" customFormat="1" x14ac:dyDescent="0.2"/>
    <row r="1461" s="306" customFormat="1" x14ac:dyDescent="0.2"/>
    <row r="1462" s="306" customFormat="1" x14ac:dyDescent="0.2"/>
    <row r="1463" s="306" customFormat="1" x14ac:dyDescent="0.2"/>
    <row r="1464" s="306" customFormat="1" x14ac:dyDescent="0.2"/>
    <row r="1465" s="306" customFormat="1" x14ac:dyDescent="0.2"/>
    <row r="1466" s="306" customFormat="1" x14ac:dyDescent="0.2"/>
    <row r="1467" s="306" customFormat="1" x14ac:dyDescent="0.2"/>
    <row r="1468" s="306" customFormat="1" x14ac:dyDescent="0.2"/>
    <row r="1469" s="306" customFormat="1" x14ac:dyDescent="0.2"/>
    <row r="1470" s="306" customFormat="1" x14ac:dyDescent="0.2"/>
    <row r="1471" s="306" customFormat="1" x14ac:dyDescent="0.2"/>
    <row r="1472" s="306" customFormat="1" x14ac:dyDescent="0.2"/>
    <row r="1473" s="306" customFormat="1" x14ac:dyDescent="0.2"/>
    <row r="1474" s="306" customFormat="1" x14ac:dyDescent="0.2"/>
    <row r="1475" s="306" customFormat="1" x14ac:dyDescent="0.2"/>
    <row r="1476" s="306" customFormat="1" x14ac:dyDescent="0.2"/>
    <row r="1477" s="306" customFormat="1" x14ac:dyDescent="0.2"/>
    <row r="1478" s="306" customFormat="1" x14ac:dyDescent="0.2"/>
    <row r="1479" s="306" customFormat="1" x14ac:dyDescent="0.2"/>
    <row r="1480" s="306" customFormat="1" x14ac:dyDescent="0.2"/>
    <row r="1481" s="306" customFormat="1" x14ac:dyDescent="0.2"/>
    <row r="1482" s="306" customFormat="1" x14ac:dyDescent="0.2"/>
    <row r="1483" s="306" customFormat="1" x14ac:dyDescent="0.2"/>
    <row r="1484" s="306" customFormat="1" x14ac:dyDescent="0.2"/>
    <row r="1485" s="306" customFormat="1" x14ac:dyDescent="0.2"/>
    <row r="1486" s="306" customFormat="1" x14ac:dyDescent="0.2"/>
    <row r="1487" s="306" customFormat="1" x14ac:dyDescent="0.2"/>
    <row r="1488" s="306" customFormat="1" x14ac:dyDescent="0.2"/>
    <row r="1489" s="306" customFormat="1" x14ac:dyDescent="0.2"/>
    <row r="1490" s="306" customFormat="1" x14ac:dyDescent="0.2"/>
    <row r="1491" s="306" customFormat="1" x14ac:dyDescent="0.2"/>
    <row r="1492" s="306" customFormat="1" x14ac:dyDescent="0.2"/>
    <row r="1493" s="306" customFormat="1" x14ac:dyDescent="0.2"/>
    <row r="1494" s="306" customFormat="1" x14ac:dyDescent="0.2"/>
    <row r="1495" s="306" customFormat="1" x14ac:dyDescent="0.2"/>
    <row r="1496" s="306" customFormat="1" x14ac:dyDescent="0.2"/>
    <row r="1497" s="306" customFormat="1" x14ac:dyDescent="0.2"/>
    <row r="1498" s="306" customFormat="1" x14ac:dyDescent="0.2"/>
    <row r="1499" s="306" customFormat="1" x14ac:dyDescent="0.2"/>
    <row r="1500" s="306" customFormat="1" x14ac:dyDescent="0.2"/>
    <row r="1501" s="306" customFormat="1" x14ac:dyDescent="0.2"/>
    <row r="1502" s="306" customFormat="1" x14ac:dyDescent="0.2"/>
    <row r="1503" s="306" customFormat="1" x14ac:dyDescent="0.2"/>
    <row r="1504" s="306" customFormat="1" x14ac:dyDescent="0.2"/>
    <row r="1505" s="306" customFormat="1" x14ac:dyDescent="0.2"/>
    <row r="1506" s="306" customFormat="1" x14ac:dyDescent="0.2"/>
    <row r="1507" s="306" customFormat="1" x14ac:dyDescent="0.2"/>
    <row r="1508" s="306" customFormat="1" x14ac:dyDescent="0.2"/>
    <row r="1509" s="306" customFormat="1" x14ac:dyDescent="0.2"/>
    <row r="1510" s="306" customFormat="1" x14ac:dyDescent="0.2"/>
    <row r="1511" s="306" customFormat="1" x14ac:dyDescent="0.2"/>
    <row r="1512" s="306" customFormat="1" x14ac:dyDescent="0.2"/>
    <row r="1513" s="306" customFormat="1" x14ac:dyDescent="0.2"/>
    <row r="1514" s="306" customFormat="1" x14ac:dyDescent="0.2"/>
    <row r="1515" s="306" customFormat="1" x14ac:dyDescent="0.2"/>
    <row r="1516" s="306" customFormat="1" x14ac:dyDescent="0.2"/>
    <row r="1517" s="306" customFormat="1" x14ac:dyDescent="0.2"/>
    <row r="1518" s="306" customFormat="1" x14ac:dyDescent="0.2"/>
    <row r="1519" s="306" customFormat="1" x14ac:dyDescent="0.2"/>
    <row r="1520" s="306" customFormat="1" x14ac:dyDescent="0.2"/>
    <row r="1521" s="306" customFormat="1" x14ac:dyDescent="0.2"/>
    <row r="1522" s="306" customFormat="1" x14ac:dyDescent="0.2"/>
    <row r="1523" s="306" customFormat="1" x14ac:dyDescent="0.2"/>
    <row r="1524" s="306" customFormat="1" x14ac:dyDescent="0.2"/>
    <row r="1525" s="306" customFormat="1" x14ac:dyDescent="0.2"/>
    <row r="1526" s="306" customFormat="1" x14ac:dyDescent="0.2"/>
    <row r="1527" s="306" customFormat="1" x14ac:dyDescent="0.2"/>
    <row r="1528" s="306" customFormat="1" x14ac:dyDescent="0.2"/>
    <row r="1529" s="306" customFormat="1" x14ac:dyDescent="0.2"/>
    <row r="1530" s="306" customFormat="1" x14ac:dyDescent="0.2"/>
    <row r="1531" s="306" customFormat="1" x14ac:dyDescent="0.2"/>
    <row r="1532" s="306" customFormat="1" x14ac:dyDescent="0.2"/>
    <row r="1533" s="306" customFormat="1" x14ac:dyDescent="0.2"/>
    <row r="1534" s="306" customFormat="1" x14ac:dyDescent="0.2"/>
    <row r="1535" s="306" customFormat="1" x14ac:dyDescent="0.2"/>
    <row r="1536" s="306" customFormat="1" x14ac:dyDescent="0.2"/>
    <row r="1537" s="306" customFormat="1" x14ac:dyDescent="0.2"/>
    <row r="1538" s="306" customFormat="1" x14ac:dyDescent="0.2"/>
    <row r="1539" s="306" customFormat="1" x14ac:dyDescent="0.2"/>
    <row r="1540" s="306" customFormat="1" x14ac:dyDescent="0.2"/>
    <row r="1541" s="306" customFormat="1" x14ac:dyDescent="0.2"/>
    <row r="1542" s="306" customFormat="1" x14ac:dyDescent="0.2"/>
    <row r="1543" s="306" customFormat="1" x14ac:dyDescent="0.2"/>
    <row r="1544" s="306" customFormat="1" x14ac:dyDescent="0.2"/>
    <row r="1545" s="306" customFormat="1" x14ac:dyDescent="0.2"/>
    <row r="1546" s="306" customFormat="1" x14ac:dyDescent="0.2"/>
    <row r="1547" s="306" customFormat="1" x14ac:dyDescent="0.2"/>
    <row r="1548" s="306" customFormat="1" x14ac:dyDescent="0.2"/>
    <row r="1549" s="306" customFormat="1" x14ac:dyDescent="0.2"/>
    <row r="1550" s="306" customFormat="1" x14ac:dyDescent="0.2"/>
    <row r="1551" s="306" customFormat="1" x14ac:dyDescent="0.2"/>
    <row r="1552" s="306" customFormat="1" x14ac:dyDescent="0.2"/>
    <row r="1553" s="306" customFormat="1" x14ac:dyDescent="0.2"/>
    <row r="1554" s="306" customFormat="1" x14ac:dyDescent="0.2"/>
    <row r="1555" s="306" customFormat="1" x14ac:dyDescent="0.2"/>
    <row r="1556" s="306" customFormat="1" x14ac:dyDescent="0.2"/>
    <row r="1557" s="306" customFormat="1" x14ac:dyDescent="0.2"/>
    <row r="1558" s="306" customFormat="1" x14ac:dyDescent="0.2"/>
    <row r="1559" s="306" customFormat="1" x14ac:dyDescent="0.2"/>
    <row r="1560" s="306" customFormat="1" x14ac:dyDescent="0.2"/>
    <row r="1561" s="306" customFormat="1" x14ac:dyDescent="0.2"/>
    <row r="1562" s="306" customFormat="1" x14ac:dyDescent="0.2"/>
    <row r="1563" s="306" customFormat="1" x14ac:dyDescent="0.2"/>
    <row r="1564" s="306" customFormat="1" x14ac:dyDescent="0.2"/>
    <row r="1565" s="306" customFormat="1" x14ac:dyDescent="0.2"/>
    <row r="1566" s="306" customFormat="1" x14ac:dyDescent="0.2"/>
    <row r="1567" s="306" customFormat="1" x14ac:dyDescent="0.2"/>
    <row r="1568" s="306" customFormat="1" x14ac:dyDescent="0.2"/>
    <row r="1569" s="306" customFormat="1" x14ac:dyDescent="0.2"/>
    <row r="1570" s="306" customFormat="1" x14ac:dyDescent="0.2"/>
    <row r="1571" s="306" customFormat="1" x14ac:dyDescent="0.2"/>
    <row r="1572" s="306" customFormat="1" x14ac:dyDescent="0.2"/>
    <row r="1573" s="306" customFormat="1" x14ac:dyDescent="0.2"/>
    <row r="1574" s="306" customFormat="1" x14ac:dyDescent="0.2"/>
    <row r="1575" s="306" customFormat="1" x14ac:dyDescent="0.2"/>
    <row r="1576" s="306" customFormat="1" x14ac:dyDescent="0.2"/>
    <row r="1577" s="306" customFormat="1" x14ac:dyDescent="0.2"/>
    <row r="1578" s="306" customFormat="1" x14ac:dyDescent="0.2"/>
    <row r="1579" s="306" customFormat="1" x14ac:dyDescent="0.2"/>
    <row r="1580" s="306" customFormat="1" x14ac:dyDescent="0.2"/>
    <row r="1581" s="306" customFormat="1" x14ac:dyDescent="0.2"/>
    <row r="1582" s="306" customFormat="1" x14ac:dyDescent="0.2"/>
    <row r="1583" s="306" customFormat="1" x14ac:dyDescent="0.2"/>
    <row r="1584" s="306" customFormat="1" x14ac:dyDescent="0.2"/>
    <row r="1585" s="306" customFormat="1" x14ac:dyDescent="0.2"/>
    <row r="1586" s="306" customFormat="1" x14ac:dyDescent="0.2"/>
    <row r="1587" s="306" customFormat="1" x14ac:dyDescent="0.2"/>
    <row r="1588" s="306" customFormat="1" x14ac:dyDescent="0.2"/>
    <row r="1589" s="306" customFormat="1" x14ac:dyDescent="0.2"/>
    <row r="1590" s="306" customFormat="1" x14ac:dyDescent="0.2"/>
    <row r="1591" s="306" customFormat="1" x14ac:dyDescent="0.2"/>
    <row r="1592" s="306" customFormat="1" x14ac:dyDescent="0.2"/>
    <row r="1593" s="306" customFormat="1" x14ac:dyDescent="0.2"/>
    <row r="1594" s="306" customFormat="1" x14ac:dyDescent="0.2"/>
    <row r="1595" s="306" customFormat="1" x14ac:dyDescent="0.2"/>
    <row r="1596" s="306" customFormat="1" x14ac:dyDescent="0.2"/>
    <row r="1597" s="306" customFormat="1" x14ac:dyDescent="0.2"/>
    <row r="1598" s="306" customFormat="1" x14ac:dyDescent="0.2"/>
    <row r="1599" s="306" customFormat="1" x14ac:dyDescent="0.2"/>
    <row r="1600" s="306" customFormat="1" x14ac:dyDescent="0.2"/>
    <row r="1601" s="306" customFormat="1" x14ac:dyDescent="0.2"/>
    <row r="1602" s="306" customFormat="1" x14ac:dyDescent="0.2"/>
    <row r="1603" s="306" customFormat="1" x14ac:dyDescent="0.2"/>
    <row r="1604" s="306" customFormat="1" x14ac:dyDescent="0.2"/>
    <row r="1605" s="306" customFormat="1" x14ac:dyDescent="0.2"/>
    <row r="1606" s="306" customFormat="1" x14ac:dyDescent="0.2"/>
    <row r="1607" s="306" customFormat="1" x14ac:dyDescent="0.2"/>
    <row r="1608" s="306" customFormat="1" x14ac:dyDescent="0.2"/>
    <row r="1609" s="306" customFormat="1" x14ac:dyDescent="0.2"/>
    <row r="1610" s="306" customFormat="1" x14ac:dyDescent="0.2"/>
    <row r="1611" s="306" customFormat="1" x14ac:dyDescent="0.2"/>
    <row r="1612" s="306" customFormat="1" x14ac:dyDescent="0.2"/>
    <row r="1613" s="306" customFormat="1" x14ac:dyDescent="0.2"/>
    <row r="1614" s="306" customFormat="1" x14ac:dyDescent="0.2"/>
    <row r="1615" s="306" customFormat="1" x14ac:dyDescent="0.2"/>
    <row r="1616" s="306" customFormat="1" x14ac:dyDescent="0.2"/>
    <row r="1617" s="306" customFormat="1" x14ac:dyDescent="0.2"/>
    <row r="1618" s="306" customFormat="1" x14ac:dyDescent="0.2"/>
    <row r="1619" s="306" customFormat="1" x14ac:dyDescent="0.2"/>
    <row r="1620" s="306" customFormat="1" x14ac:dyDescent="0.2"/>
    <row r="1621" s="306" customFormat="1" x14ac:dyDescent="0.2"/>
    <row r="1622" s="306" customFormat="1" x14ac:dyDescent="0.2"/>
    <row r="1623" s="306" customFormat="1" x14ac:dyDescent="0.2"/>
    <row r="1624" s="306" customFormat="1" x14ac:dyDescent="0.2"/>
    <row r="1625" s="306" customFormat="1" x14ac:dyDescent="0.2"/>
    <row r="1626" s="306" customFormat="1" x14ac:dyDescent="0.2"/>
    <row r="1627" s="306" customFormat="1" x14ac:dyDescent="0.2"/>
    <row r="1628" s="306" customFormat="1" x14ac:dyDescent="0.2"/>
    <row r="1629" s="306" customFormat="1" x14ac:dyDescent="0.2"/>
    <row r="1630" s="306" customFormat="1" x14ac:dyDescent="0.2"/>
    <row r="1631" s="306" customFormat="1" x14ac:dyDescent="0.2"/>
    <row r="1632" s="306" customFormat="1" x14ac:dyDescent="0.2"/>
    <row r="1633" s="306" customFormat="1" x14ac:dyDescent="0.2"/>
    <row r="1634" s="306" customFormat="1" x14ac:dyDescent="0.2"/>
    <row r="1635" s="306" customFormat="1" x14ac:dyDescent="0.2"/>
    <row r="1636" s="306" customFormat="1" x14ac:dyDescent="0.2"/>
    <row r="1637" s="306" customFormat="1" x14ac:dyDescent="0.2"/>
    <row r="1638" s="306" customFormat="1" x14ac:dyDescent="0.2"/>
    <row r="1639" s="306" customFormat="1" x14ac:dyDescent="0.2"/>
    <row r="1640" s="306" customFormat="1" x14ac:dyDescent="0.2"/>
    <row r="1641" s="306" customFormat="1" x14ac:dyDescent="0.2"/>
    <row r="1642" s="306" customFormat="1" x14ac:dyDescent="0.2"/>
    <row r="1643" s="306" customFormat="1" x14ac:dyDescent="0.2"/>
    <row r="1644" s="306" customFormat="1" x14ac:dyDescent="0.2"/>
    <row r="1645" s="306" customFormat="1" x14ac:dyDescent="0.2"/>
    <row r="1646" s="306" customFormat="1" x14ac:dyDescent="0.2"/>
    <row r="1647" s="306" customFormat="1" x14ac:dyDescent="0.2"/>
    <row r="1648" s="306" customFormat="1" x14ac:dyDescent="0.2"/>
    <row r="1649" s="306" customFormat="1" x14ac:dyDescent="0.2"/>
    <row r="1650" s="306" customFormat="1" x14ac:dyDescent="0.2"/>
    <row r="1651" s="306" customFormat="1" x14ac:dyDescent="0.2"/>
    <row r="1652" s="306" customFormat="1" x14ac:dyDescent="0.2"/>
    <row r="1653" s="306" customFormat="1" x14ac:dyDescent="0.2"/>
    <row r="1654" s="306" customFormat="1" x14ac:dyDescent="0.2"/>
    <row r="1655" s="306" customFormat="1" x14ac:dyDescent="0.2"/>
    <row r="1656" s="306" customFormat="1" x14ac:dyDescent="0.2"/>
    <row r="1657" s="306" customFormat="1" x14ac:dyDescent="0.2"/>
    <row r="1658" s="306" customFormat="1" x14ac:dyDescent="0.2"/>
    <row r="1659" s="306" customFormat="1" x14ac:dyDescent="0.2"/>
    <row r="1660" s="306" customFormat="1" x14ac:dyDescent="0.2"/>
    <row r="1661" s="306" customFormat="1" x14ac:dyDescent="0.2"/>
    <row r="1662" s="306" customFormat="1" x14ac:dyDescent="0.2"/>
    <row r="1663" s="306" customFormat="1" x14ac:dyDescent="0.2"/>
    <row r="1664" s="306" customFormat="1" x14ac:dyDescent="0.2"/>
    <row r="1665" s="306" customFormat="1" x14ac:dyDescent="0.2"/>
    <row r="1666" s="306" customFormat="1" x14ac:dyDescent="0.2"/>
    <row r="1667" s="306" customFormat="1" x14ac:dyDescent="0.2"/>
    <row r="1668" s="306" customFormat="1" x14ac:dyDescent="0.2"/>
    <row r="1669" s="306" customFormat="1" x14ac:dyDescent="0.2"/>
    <row r="1670" s="306" customFormat="1" x14ac:dyDescent="0.2"/>
    <row r="1671" s="306" customFormat="1" x14ac:dyDescent="0.2"/>
    <row r="1672" s="306" customFormat="1" x14ac:dyDescent="0.2"/>
    <row r="1673" s="306" customFormat="1" x14ac:dyDescent="0.2"/>
    <row r="1674" s="306" customFormat="1" x14ac:dyDescent="0.2"/>
    <row r="1675" s="306" customFormat="1" x14ac:dyDescent="0.2"/>
    <row r="1676" s="306" customFormat="1" x14ac:dyDescent="0.2"/>
    <row r="1677" s="306" customFormat="1" x14ac:dyDescent="0.2"/>
    <row r="1678" s="306" customFormat="1" x14ac:dyDescent="0.2"/>
    <row r="1679" s="306" customFormat="1" x14ac:dyDescent="0.2"/>
    <row r="1680" s="306" customFormat="1" x14ac:dyDescent="0.2"/>
    <row r="1681" s="306" customFormat="1" x14ac:dyDescent="0.2"/>
    <row r="1682" s="306" customFormat="1" x14ac:dyDescent="0.2"/>
    <row r="1683" s="306" customFormat="1" x14ac:dyDescent="0.2"/>
    <row r="1684" s="306" customFormat="1" x14ac:dyDescent="0.2"/>
    <row r="1685" s="306" customFormat="1" x14ac:dyDescent="0.2"/>
    <row r="1686" s="306" customFormat="1" x14ac:dyDescent="0.2"/>
    <row r="1687" s="306" customFormat="1" x14ac:dyDescent="0.2"/>
    <row r="1688" s="306" customFormat="1" x14ac:dyDescent="0.2"/>
    <row r="1689" s="306" customFormat="1" x14ac:dyDescent="0.2"/>
    <row r="1690" s="306" customFormat="1" x14ac:dyDescent="0.2"/>
    <row r="1691" s="306" customFormat="1" x14ac:dyDescent="0.2"/>
    <row r="1692" s="306" customFormat="1" x14ac:dyDescent="0.2"/>
    <row r="1693" s="306" customFormat="1" x14ac:dyDescent="0.2"/>
    <row r="1694" s="306" customFormat="1" x14ac:dyDescent="0.2"/>
    <row r="1695" s="306" customFormat="1" x14ac:dyDescent="0.2"/>
    <row r="1696" s="306" customFormat="1" x14ac:dyDescent="0.2"/>
    <row r="1697" s="306" customFormat="1" x14ac:dyDescent="0.2"/>
    <row r="1698" s="306" customFormat="1" x14ac:dyDescent="0.2"/>
    <row r="1699" s="306" customFormat="1" x14ac:dyDescent="0.2"/>
    <row r="1700" s="306" customFormat="1" x14ac:dyDescent="0.2"/>
    <row r="1701" s="306" customFormat="1" x14ac:dyDescent="0.2"/>
    <row r="1702" s="306" customFormat="1" x14ac:dyDescent="0.2"/>
    <row r="1703" s="306" customFormat="1" x14ac:dyDescent="0.2"/>
    <row r="1704" s="306" customFormat="1" x14ac:dyDescent="0.2"/>
    <row r="1705" s="306" customFormat="1" x14ac:dyDescent="0.2"/>
    <row r="1706" s="306" customFormat="1" x14ac:dyDescent="0.2"/>
    <row r="1707" s="306" customFormat="1" x14ac:dyDescent="0.2"/>
    <row r="1708" s="306" customFormat="1" x14ac:dyDescent="0.2"/>
    <row r="1709" s="306" customFormat="1" x14ac:dyDescent="0.2"/>
    <row r="1710" s="306" customFormat="1" x14ac:dyDescent="0.2"/>
    <row r="1711" s="306" customFormat="1" x14ac:dyDescent="0.2"/>
    <row r="1712" s="306" customFormat="1" x14ac:dyDescent="0.2"/>
    <row r="1713" s="306" customFormat="1" x14ac:dyDescent="0.2"/>
    <row r="1714" s="306" customFormat="1" x14ac:dyDescent="0.2"/>
    <row r="1715" s="306" customFormat="1" x14ac:dyDescent="0.2"/>
    <row r="1716" s="306" customFormat="1" x14ac:dyDescent="0.2"/>
    <row r="1717" s="306" customFormat="1" x14ac:dyDescent="0.2"/>
    <row r="1718" s="306" customFormat="1" x14ac:dyDescent="0.2"/>
    <row r="1719" s="306" customFormat="1" x14ac:dyDescent="0.2"/>
    <row r="1720" s="306" customFormat="1" x14ac:dyDescent="0.2"/>
    <row r="1721" s="306" customFormat="1" x14ac:dyDescent="0.2"/>
    <row r="1722" s="306" customFormat="1" x14ac:dyDescent="0.2"/>
    <row r="1723" s="306" customFormat="1" x14ac:dyDescent="0.2"/>
    <row r="1724" s="306" customFormat="1" x14ac:dyDescent="0.2"/>
    <row r="1725" s="306" customFormat="1" x14ac:dyDescent="0.2"/>
    <row r="1726" s="306" customFormat="1" x14ac:dyDescent="0.2"/>
    <row r="1727" s="306" customFormat="1" x14ac:dyDescent="0.2"/>
    <row r="1728" s="306" customFormat="1" x14ac:dyDescent="0.2"/>
    <row r="1729" s="306" customFormat="1" x14ac:dyDescent="0.2"/>
    <row r="1730" s="306" customFormat="1" x14ac:dyDescent="0.2"/>
    <row r="1731" s="306" customFormat="1" x14ac:dyDescent="0.2"/>
    <row r="1732" s="306" customFormat="1" x14ac:dyDescent="0.2"/>
    <row r="1733" s="306" customFormat="1" x14ac:dyDescent="0.2"/>
    <row r="1734" s="306" customFormat="1" x14ac:dyDescent="0.2"/>
    <row r="1735" s="306" customFormat="1" x14ac:dyDescent="0.2"/>
    <row r="1736" s="306" customFormat="1" x14ac:dyDescent="0.2"/>
    <row r="1737" s="306" customFormat="1" x14ac:dyDescent="0.2"/>
    <row r="1738" s="306" customFormat="1" x14ac:dyDescent="0.2"/>
    <row r="1739" s="306" customFormat="1" x14ac:dyDescent="0.2"/>
    <row r="1740" s="306" customFormat="1" x14ac:dyDescent="0.2"/>
    <row r="1741" s="306" customFormat="1" x14ac:dyDescent="0.2"/>
    <row r="1742" s="306" customFormat="1" x14ac:dyDescent="0.2"/>
    <row r="1743" s="306" customFormat="1" x14ac:dyDescent="0.2"/>
    <row r="1744" s="306" customFormat="1" x14ac:dyDescent="0.2"/>
    <row r="1745" s="306" customFormat="1" x14ac:dyDescent="0.2"/>
    <row r="1746" s="306" customFormat="1" x14ac:dyDescent="0.2"/>
    <row r="1747" s="306" customFormat="1" x14ac:dyDescent="0.2"/>
    <row r="1748" s="306" customFormat="1" x14ac:dyDescent="0.2"/>
    <row r="1749" s="306" customFormat="1" x14ac:dyDescent="0.2"/>
    <row r="1750" s="306" customFormat="1" x14ac:dyDescent="0.2"/>
    <row r="1751" s="306" customFormat="1" x14ac:dyDescent="0.2"/>
    <row r="1752" s="306" customFormat="1" x14ac:dyDescent="0.2"/>
    <row r="1753" s="306" customFormat="1" x14ac:dyDescent="0.2"/>
    <row r="1754" s="306" customFormat="1" x14ac:dyDescent="0.2"/>
    <row r="1755" s="306" customFormat="1" x14ac:dyDescent="0.2"/>
    <row r="1756" s="306" customFormat="1" x14ac:dyDescent="0.2"/>
    <row r="1757" s="306" customFormat="1" x14ac:dyDescent="0.2"/>
    <row r="1758" s="306" customFormat="1" x14ac:dyDescent="0.2"/>
    <row r="1759" s="306" customFormat="1" x14ac:dyDescent="0.2"/>
    <row r="1760" s="306" customFormat="1" x14ac:dyDescent="0.2"/>
    <row r="1761" s="306" customFormat="1" x14ac:dyDescent="0.2"/>
    <row r="1762" s="306" customFormat="1" x14ac:dyDescent="0.2"/>
    <row r="1763" s="306" customFormat="1" x14ac:dyDescent="0.2"/>
    <row r="1764" s="306" customFormat="1" x14ac:dyDescent="0.2"/>
    <row r="1765" s="306" customFormat="1" x14ac:dyDescent="0.2"/>
    <row r="1766" s="306" customFormat="1" x14ac:dyDescent="0.2"/>
    <row r="1767" s="306" customFormat="1" x14ac:dyDescent="0.2"/>
    <row r="1768" s="306" customFormat="1" x14ac:dyDescent="0.2"/>
    <row r="1769" s="306" customFormat="1" x14ac:dyDescent="0.2"/>
    <row r="1770" s="306" customFormat="1" x14ac:dyDescent="0.2"/>
    <row r="1771" s="306" customFormat="1" x14ac:dyDescent="0.2"/>
    <row r="1772" s="306" customFormat="1" x14ac:dyDescent="0.2"/>
    <row r="1773" s="306" customFormat="1" x14ac:dyDescent="0.2"/>
    <row r="1774" s="306" customFormat="1" x14ac:dyDescent="0.2"/>
    <row r="1775" s="306" customFormat="1" x14ac:dyDescent="0.2"/>
    <row r="1776" s="306" customFormat="1" x14ac:dyDescent="0.2"/>
    <row r="1777" s="306" customFormat="1" x14ac:dyDescent="0.2"/>
    <row r="1778" s="306" customFormat="1" x14ac:dyDescent="0.2"/>
    <row r="1779" s="306" customFormat="1" x14ac:dyDescent="0.2"/>
    <row r="1780" s="306" customFormat="1" x14ac:dyDescent="0.2"/>
    <row r="1781" s="306" customFormat="1" x14ac:dyDescent="0.2"/>
    <row r="1782" s="306" customFormat="1" x14ac:dyDescent="0.2"/>
    <row r="1783" s="306" customFormat="1" x14ac:dyDescent="0.2"/>
    <row r="1784" s="306" customFormat="1" x14ac:dyDescent="0.2"/>
    <row r="1785" s="306" customFormat="1" x14ac:dyDescent="0.2"/>
    <row r="1786" s="306" customFormat="1" x14ac:dyDescent="0.2"/>
    <row r="1787" s="306" customFormat="1" x14ac:dyDescent="0.2"/>
    <row r="1788" s="306" customFormat="1" x14ac:dyDescent="0.2"/>
    <row r="1789" s="306" customFormat="1" x14ac:dyDescent="0.2"/>
    <row r="1790" s="306" customFormat="1" x14ac:dyDescent="0.2"/>
    <row r="1791" s="306" customFormat="1" x14ac:dyDescent="0.2"/>
    <row r="1792" s="306" customFormat="1" x14ac:dyDescent="0.2"/>
    <row r="1793" s="306" customFormat="1" x14ac:dyDescent="0.2"/>
    <row r="1794" s="306" customFormat="1" x14ac:dyDescent="0.2"/>
    <row r="1795" s="306" customFormat="1" x14ac:dyDescent="0.2"/>
    <row r="1796" s="306" customFormat="1" x14ac:dyDescent="0.2"/>
    <row r="1797" s="306" customFormat="1" x14ac:dyDescent="0.2"/>
    <row r="1798" s="306" customFormat="1" x14ac:dyDescent="0.2"/>
    <row r="1799" s="306" customFormat="1" x14ac:dyDescent="0.2"/>
    <row r="1800" s="306" customFormat="1" x14ac:dyDescent="0.2"/>
    <row r="1801" s="306" customFormat="1" x14ac:dyDescent="0.2"/>
    <row r="1802" s="306" customFormat="1" x14ac:dyDescent="0.2"/>
    <row r="1803" s="306" customFormat="1" x14ac:dyDescent="0.2"/>
    <row r="1804" s="306" customFormat="1" x14ac:dyDescent="0.2"/>
    <row r="1805" s="306" customFormat="1" x14ac:dyDescent="0.2"/>
    <row r="1806" s="306" customFormat="1" x14ac:dyDescent="0.2"/>
    <row r="1807" s="306" customFormat="1" x14ac:dyDescent="0.2"/>
    <row r="1808" s="306" customFormat="1" x14ac:dyDescent="0.2"/>
    <row r="1809" s="306" customFormat="1" x14ac:dyDescent="0.2"/>
    <row r="1810" s="306" customFormat="1" x14ac:dyDescent="0.2"/>
    <row r="1811" s="306" customFormat="1" x14ac:dyDescent="0.2"/>
    <row r="1812" s="306" customFormat="1" x14ac:dyDescent="0.2"/>
    <row r="1813" s="306" customFormat="1" x14ac:dyDescent="0.2"/>
    <row r="1814" s="306" customFormat="1" x14ac:dyDescent="0.2"/>
    <row r="1815" s="306" customFormat="1" x14ac:dyDescent="0.2"/>
    <row r="1816" s="306" customFormat="1" x14ac:dyDescent="0.2"/>
    <row r="1817" s="306" customFormat="1" x14ac:dyDescent="0.2"/>
    <row r="1818" s="306" customFormat="1" x14ac:dyDescent="0.2"/>
    <row r="1819" s="306" customFormat="1" x14ac:dyDescent="0.2"/>
    <row r="1820" s="306" customFormat="1" x14ac:dyDescent="0.2"/>
    <row r="1821" s="306" customFormat="1" x14ac:dyDescent="0.2"/>
    <row r="1822" s="306" customFormat="1" x14ac:dyDescent="0.2"/>
    <row r="1823" s="306" customFormat="1" x14ac:dyDescent="0.2"/>
    <row r="1824" s="306" customFormat="1" x14ac:dyDescent="0.2"/>
    <row r="1825" s="306" customFormat="1" x14ac:dyDescent="0.2"/>
    <row r="1826" s="306" customFormat="1" x14ac:dyDescent="0.2"/>
    <row r="1827" s="306" customFormat="1" x14ac:dyDescent="0.2"/>
    <row r="1828" s="306" customFormat="1" x14ac:dyDescent="0.2"/>
    <row r="1829" s="306" customFormat="1" x14ac:dyDescent="0.2"/>
    <row r="1830" s="306" customFormat="1" x14ac:dyDescent="0.2"/>
    <row r="1831" s="306" customFormat="1" x14ac:dyDescent="0.2"/>
    <row r="1832" s="306" customFormat="1" x14ac:dyDescent="0.2"/>
    <row r="1833" s="306" customFormat="1" x14ac:dyDescent="0.2"/>
    <row r="1834" s="306" customFormat="1" x14ac:dyDescent="0.2"/>
    <row r="1835" s="306" customFormat="1" x14ac:dyDescent="0.2"/>
    <row r="1836" s="306" customFormat="1" x14ac:dyDescent="0.2"/>
    <row r="1837" s="306" customFormat="1" x14ac:dyDescent="0.2"/>
    <row r="1838" s="306" customFormat="1" x14ac:dyDescent="0.2"/>
    <row r="1839" s="306" customFormat="1" x14ac:dyDescent="0.2"/>
    <row r="1840" s="306" customFormat="1" x14ac:dyDescent="0.2"/>
    <row r="1841" s="306" customFormat="1" x14ac:dyDescent="0.2"/>
    <row r="1842" s="306" customFormat="1" x14ac:dyDescent="0.2"/>
    <row r="1843" s="306" customFormat="1" x14ac:dyDescent="0.2"/>
    <row r="1844" s="306" customFormat="1" x14ac:dyDescent="0.2"/>
    <row r="1845" s="306" customFormat="1" x14ac:dyDescent="0.2"/>
    <row r="1846" s="306" customFormat="1" x14ac:dyDescent="0.2"/>
    <row r="1847" s="306" customFormat="1" x14ac:dyDescent="0.2"/>
    <row r="1848" s="306" customFormat="1" x14ac:dyDescent="0.2"/>
    <row r="1849" s="306" customFormat="1" x14ac:dyDescent="0.2"/>
    <row r="1850" s="306" customFormat="1" x14ac:dyDescent="0.2"/>
    <row r="1851" s="306" customFormat="1" x14ac:dyDescent="0.2"/>
    <row r="1852" s="306" customFormat="1" x14ac:dyDescent="0.2"/>
    <row r="1853" s="306" customFormat="1" x14ac:dyDescent="0.2"/>
    <row r="1854" s="306" customFormat="1" x14ac:dyDescent="0.2"/>
    <row r="1855" s="306" customFormat="1" x14ac:dyDescent="0.2"/>
    <row r="1856" s="306" customFormat="1" x14ac:dyDescent="0.2"/>
    <row r="1857" s="306" customFormat="1" x14ac:dyDescent="0.2"/>
    <row r="1858" s="306" customFormat="1" x14ac:dyDescent="0.2"/>
    <row r="1859" s="306" customFormat="1" x14ac:dyDescent="0.2"/>
    <row r="1860" s="306" customFormat="1" x14ac:dyDescent="0.2"/>
    <row r="1861" s="306" customFormat="1" x14ac:dyDescent="0.2"/>
    <row r="1862" s="306" customFormat="1" x14ac:dyDescent="0.2"/>
    <row r="1863" s="306" customFormat="1" x14ac:dyDescent="0.2"/>
    <row r="1864" s="306" customFormat="1" x14ac:dyDescent="0.2"/>
    <row r="1865" s="306" customFormat="1" x14ac:dyDescent="0.2"/>
    <row r="1866" s="306" customFormat="1" x14ac:dyDescent="0.2"/>
    <row r="1867" s="306" customFormat="1" x14ac:dyDescent="0.2"/>
    <row r="1868" s="306" customFormat="1" x14ac:dyDescent="0.2"/>
    <row r="1869" s="306" customFormat="1" x14ac:dyDescent="0.2"/>
    <row r="1870" s="306" customFormat="1" x14ac:dyDescent="0.2"/>
    <row r="1871" s="306" customFormat="1" x14ac:dyDescent="0.2"/>
    <row r="1872" s="306" customFormat="1" x14ac:dyDescent="0.2"/>
    <row r="1873" s="306" customFormat="1" x14ac:dyDescent="0.2"/>
    <row r="1874" s="306" customFormat="1" x14ac:dyDescent="0.2"/>
    <row r="1875" s="306" customFormat="1" x14ac:dyDescent="0.2"/>
    <row r="1876" s="306" customFormat="1" x14ac:dyDescent="0.2"/>
    <row r="1877" s="306" customFormat="1" x14ac:dyDescent="0.2"/>
    <row r="1878" s="306" customFormat="1" x14ac:dyDescent="0.2"/>
    <row r="1879" s="306" customFormat="1" x14ac:dyDescent="0.2"/>
    <row r="1880" s="306" customFormat="1" x14ac:dyDescent="0.2"/>
    <row r="1881" s="306" customFormat="1" x14ac:dyDescent="0.2"/>
    <row r="1882" s="306" customFormat="1" x14ac:dyDescent="0.2"/>
    <row r="1883" s="306" customFormat="1" x14ac:dyDescent="0.2"/>
    <row r="1884" s="306" customFormat="1" x14ac:dyDescent="0.2"/>
    <row r="1885" s="306" customFormat="1" x14ac:dyDescent="0.2"/>
    <row r="1886" s="306" customFormat="1" x14ac:dyDescent="0.2"/>
    <row r="1887" s="306" customFormat="1" x14ac:dyDescent="0.2"/>
    <row r="1888" s="306" customFormat="1" x14ac:dyDescent="0.2"/>
    <row r="1889" s="306" customFormat="1" x14ac:dyDescent="0.2"/>
    <row r="1890" s="306" customFormat="1" x14ac:dyDescent="0.2"/>
    <row r="1891" s="306" customFormat="1" x14ac:dyDescent="0.2"/>
    <row r="1892" s="306" customFormat="1" x14ac:dyDescent="0.2"/>
    <row r="1893" s="306" customFormat="1" x14ac:dyDescent="0.2"/>
    <row r="1894" s="306" customFormat="1" x14ac:dyDescent="0.2"/>
    <row r="1895" s="306" customFormat="1" x14ac:dyDescent="0.2"/>
    <row r="1896" s="306" customFormat="1" x14ac:dyDescent="0.2"/>
    <row r="1897" s="306" customFormat="1" x14ac:dyDescent="0.2"/>
    <row r="1898" s="306" customFormat="1" x14ac:dyDescent="0.2"/>
    <row r="1899" s="306" customFormat="1" x14ac:dyDescent="0.2"/>
    <row r="1900" s="306" customFormat="1" x14ac:dyDescent="0.2"/>
    <row r="1901" s="306" customFormat="1" x14ac:dyDescent="0.2"/>
    <row r="1902" s="306" customFormat="1" x14ac:dyDescent="0.2"/>
    <row r="1903" s="306" customFormat="1" x14ac:dyDescent="0.2"/>
    <row r="1904" s="306" customFormat="1" x14ac:dyDescent="0.2"/>
    <row r="1905" s="306" customFormat="1" x14ac:dyDescent="0.2"/>
    <row r="1906" s="306" customFormat="1" x14ac:dyDescent="0.2"/>
    <row r="1907" s="306" customFormat="1" x14ac:dyDescent="0.2"/>
    <row r="1908" s="306" customFormat="1" x14ac:dyDescent="0.2"/>
    <row r="1909" s="306" customFormat="1" x14ac:dyDescent="0.2"/>
    <row r="1910" s="306" customFormat="1" x14ac:dyDescent="0.2"/>
    <row r="1911" s="306" customFormat="1" x14ac:dyDescent="0.2"/>
    <row r="1912" s="306" customFormat="1" x14ac:dyDescent="0.2"/>
    <row r="1913" s="306" customFormat="1" x14ac:dyDescent="0.2"/>
    <row r="1914" s="306" customFormat="1" x14ac:dyDescent="0.2"/>
    <row r="1915" s="306" customFormat="1" x14ac:dyDescent="0.2"/>
    <row r="1916" s="306" customFormat="1" x14ac:dyDescent="0.2"/>
    <row r="1917" s="306" customFormat="1" x14ac:dyDescent="0.2"/>
    <row r="1918" s="306" customFormat="1" x14ac:dyDescent="0.2"/>
    <row r="1919" s="306" customFormat="1" x14ac:dyDescent="0.2"/>
    <row r="1920" s="306" customFormat="1" x14ac:dyDescent="0.2"/>
    <row r="1921" s="306" customFormat="1" x14ac:dyDescent="0.2"/>
    <row r="1922" s="306" customFormat="1" x14ac:dyDescent="0.2"/>
    <row r="1923" s="306" customFormat="1" x14ac:dyDescent="0.2"/>
    <row r="1924" s="306" customFormat="1" x14ac:dyDescent="0.2"/>
    <row r="1925" s="306" customFormat="1" x14ac:dyDescent="0.2"/>
    <row r="1926" s="306" customFormat="1" x14ac:dyDescent="0.2"/>
    <row r="1927" s="306" customFormat="1" x14ac:dyDescent="0.2"/>
    <row r="1928" s="306" customFormat="1" x14ac:dyDescent="0.2"/>
    <row r="1929" s="306" customFormat="1" x14ac:dyDescent="0.2"/>
    <row r="1930" s="306" customFormat="1" x14ac:dyDescent="0.2"/>
    <row r="1931" s="306" customFormat="1" x14ac:dyDescent="0.2"/>
    <row r="1932" s="306" customFormat="1" x14ac:dyDescent="0.2"/>
    <row r="1933" s="306" customFormat="1" x14ac:dyDescent="0.2"/>
    <row r="1934" s="306" customFormat="1" x14ac:dyDescent="0.2"/>
    <row r="1935" s="306" customFormat="1" x14ac:dyDescent="0.2"/>
    <row r="1936" s="306" customFormat="1" x14ac:dyDescent="0.2"/>
    <row r="1937" s="306" customFormat="1" x14ac:dyDescent="0.2"/>
    <row r="1938" s="306" customFormat="1" x14ac:dyDescent="0.2"/>
    <row r="1939" s="306" customFormat="1" x14ac:dyDescent="0.2"/>
    <row r="1940" s="306" customFormat="1" x14ac:dyDescent="0.2"/>
    <row r="1941" s="306" customFormat="1" x14ac:dyDescent="0.2"/>
    <row r="1942" s="306" customFormat="1" x14ac:dyDescent="0.2"/>
    <row r="1943" s="306" customFormat="1" x14ac:dyDescent="0.2"/>
    <row r="1944" s="306" customFormat="1" x14ac:dyDescent="0.2"/>
    <row r="1945" s="306" customFormat="1" x14ac:dyDescent="0.2"/>
    <row r="1946" s="306" customFormat="1" x14ac:dyDescent="0.2"/>
    <row r="1947" s="306" customFormat="1" x14ac:dyDescent="0.2"/>
    <row r="1948" s="306" customFormat="1" x14ac:dyDescent="0.2"/>
    <row r="1949" s="306" customFormat="1" x14ac:dyDescent="0.2"/>
    <row r="1950" s="306" customFormat="1" x14ac:dyDescent="0.2"/>
    <row r="1951" s="306" customFormat="1" x14ac:dyDescent="0.2"/>
    <row r="1952" s="306" customFormat="1" x14ac:dyDescent="0.2"/>
    <row r="1953" s="306" customFormat="1" x14ac:dyDescent="0.2"/>
    <row r="1954" s="306" customFormat="1" x14ac:dyDescent="0.2"/>
    <row r="1955" s="306" customFormat="1" x14ac:dyDescent="0.2"/>
    <row r="1956" s="306" customFormat="1" x14ac:dyDescent="0.2"/>
    <row r="1957" s="306" customFormat="1" x14ac:dyDescent="0.2"/>
    <row r="1958" s="306" customFormat="1" x14ac:dyDescent="0.2"/>
    <row r="1959" s="306" customFormat="1" x14ac:dyDescent="0.2"/>
    <row r="1960" s="306" customFormat="1" x14ac:dyDescent="0.2"/>
    <row r="1961" s="306" customFormat="1" x14ac:dyDescent="0.2"/>
    <row r="1962" s="306" customFormat="1" x14ac:dyDescent="0.2"/>
    <row r="1963" s="306" customFormat="1" x14ac:dyDescent="0.2"/>
    <row r="1964" s="306" customFormat="1" x14ac:dyDescent="0.2"/>
    <row r="1965" s="306" customFormat="1" x14ac:dyDescent="0.2"/>
    <row r="1966" s="306" customFormat="1" x14ac:dyDescent="0.2"/>
    <row r="1967" s="306" customFormat="1" x14ac:dyDescent="0.2"/>
    <row r="1968" s="306" customFormat="1" x14ac:dyDescent="0.2"/>
    <row r="1969" s="306" customFormat="1" x14ac:dyDescent="0.2"/>
    <row r="1970" s="306" customFormat="1" x14ac:dyDescent="0.2"/>
    <row r="1971" s="306" customFormat="1" x14ac:dyDescent="0.2"/>
    <row r="1972" s="306" customFormat="1" x14ac:dyDescent="0.2"/>
    <row r="1973" s="306" customFormat="1" x14ac:dyDescent="0.2"/>
    <row r="1974" s="306" customFormat="1" x14ac:dyDescent="0.2"/>
    <row r="1975" s="306" customFormat="1" x14ac:dyDescent="0.2"/>
    <row r="1976" s="306" customFormat="1" x14ac:dyDescent="0.2"/>
    <row r="1977" s="306" customFormat="1" x14ac:dyDescent="0.2"/>
    <row r="1978" s="306" customFormat="1" x14ac:dyDescent="0.2"/>
    <row r="1979" s="306" customFormat="1" x14ac:dyDescent="0.2"/>
    <row r="1980" s="306" customFormat="1" x14ac:dyDescent="0.2"/>
    <row r="1981" s="306" customFormat="1" x14ac:dyDescent="0.2"/>
    <row r="1982" s="306" customFormat="1" x14ac:dyDescent="0.2"/>
    <row r="1983" s="306" customFormat="1" x14ac:dyDescent="0.2"/>
    <row r="1984" s="306" customFormat="1" x14ac:dyDescent="0.2"/>
    <row r="1985" s="306" customFormat="1" x14ac:dyDescent="0.2"/>
    <row r="1986" s="306" customFormat="1" x14ac:dyDescent="0.2"/>
    <row r="1987" s="306" customFormat="1" x14ac:dyDescent="0.2"/>
    <row r="1988" s="306" customFormat="1" x14ac:dyDescent="0.2"/>
    <row r="1989" s="306" customFormat="1" x14ac:dyDescent="0.2"/>
    <row r="1990" s="306" customFormat="1" x14ac:dyDescent="0.2"/>
    <row r="1991" s="306" customFormat="1" x14ac:dyDescent="0.2"/>
    <row r="1992" s="306" customFormat="1" x14ac:dyDescent="0.2"/>
    <row r="1993" s="306" customFormat="1" x14ac:dyDescent="0.2"/>
    <row r="1994" s="306" customFormat="1" x14ac:dyDescent="0.2"/>
    <row r="1995" s="306" customFormat="1" x14ac:dyDescent="0.2"/>
    <row r="1996" s="306" customFormat="1" x14ac:dyDescent="0.2"/>
    <row r="1997" s="306" customFormat="1" x14ac:dyDescent="0.2"/>
    <row r="1998" s="306" customFormat="1" x14ac:dyDescent="0.2"/>
    <row r="1999" s="306" customFormat="1" x14ac:dyDescent="0.2"/>
    <row r="2000" s="306" customFormat="1" x14ac:dyDescent="0.2"/>
    <row r="2001" s="306" customFormat="1" x14ac:dyDescent="0.2"/>
    <row r="2002" s="306" customFormat="1" x14ac:dyDescent="0.2"/>
    <row r="2003" s="306" customFormat="1" x14ac:dyDescent="0.2"/>
    <row r="2004" s="306" customFormat="1" x14ac:dyDescent="0.2"/>
    <row r="2005" s="306" customFormat="1" x14ac:dyDescent="0.2"/>
    <row r="2006" s="306" customFormat="1" x14ac:dyDescent="0.2"/>
    <row r="2007" s="306" customFormat="1" x14ac:dyDescent="0.2"/>
    <row r="2008" s="306" customFormat="1" x14ac:dyDescent="0.2"/>
    <row r="2009" s="306" customFormat="1" x14ac:dyDescent="0.2"/>
    <row r="2010" s="306" customFormat="1" x14ac:dyDescent="0.2"/>
    <row r="2011" s="306" customFormat="1" x14ac:dyDescent="0.2"/>
    <row r="2012" s="306" customFormat="1" x14ac:dyDescent="0.2"/>
    <row r="2013" s="306" customFormat="1" x14ac:dyDescent="0.2"/>
    <row r="2014" s="306" customFormat="1" x14ac:dyDescent="0.2"/>
    <row r="2015" s="306" customFormat="1" x14ac:dyDescent="0.2"/>
    <row r="2016" s="306" customFormat="1" x14ac:dyDescent="0.2"/>
    <row r="2017" s="306" customFormat="1" x14ac:dyDescent="0.2"/>
    <row r="2018" s="306" customFormat="1" x14ac:dyDescent="0.2"/>
    <row r="2019" s="306" customFormat="1" x14ac:dyDescent="0.2"/>
    <row r="2020" s="306" customFormat="1" x14ac:dyDescent="0.2"/>
    <row r="2021" s="306" customFormat="1" x14ac:dyDescent="0.2"/>
    <row r="2022" s="306" customFormat="1" x14ac:dyDescent="0.2"/>
    <row r="2023" s="306" customFormat="1" x14ac:dyDescent="0.2"/>
    <row r="2024" s="306" customFormat="1" x14ac:dyDescent="0.2"/>
    <row r="2025" s="306" customFormat="1" x14ac:dyDescent="0.2"/>
    <row r="2026" s="306" customFormat="1" x14ac:dyDescent="0.2"/>
    <row r="2027" s="306" customFormat="1" x14ac:dyDescent="0.2"/>
    <row r="2028" s="306" customFormat="1" x14ac:dyDescent="0.2"/>
    <row r="2029" s="306" customFormat="1" x14ac:dyDescent="0.2"/>
    <row r="2030" s="306" customFormat="1" x14ac:dyDescent="0.2"/>
    <row r="2031" s="306" customFormat="1" x14ac:dyDescent="0.2"/>
    <row r="2032" s="306" customFormat="1" x14ac:dyDescent="0.2"/>
    <row r="2033" s="306" customFormat="1" x14ac:dyDescent="0.2"/>
    <row r="2034" s="306" customFormat="1" x14ac:dyDescent="0.2"/>
    <row r="2035" s="306" customFormat="1" x14ac:dyDescent="0.2"/>
    <row r="2036" s="306" customFormat="1" x14ac:dyDescent="0.2"/>
    <row r="2037" s="306" customFormat="1" x14ac:dyDescent="0.2"/>
    <row r="2038" s="306" customFormat="1" x14ac:dyDescent="0.2"/>
    <row r="2039" s="306" customFormat="1" x14ac:dyDescent="0.2"/>
    <row r="2040" s="306" customFormat="1" x14ac:dyDescent="0.2"/>
    <row r="2041" s="306" customFormat="1" x14ac:dyDescent="0.2"/>
    <row r="2042" s="306" customFormat="1" x14ac:dyDescent="0.2"/>
    <row r="2043" s="306" customFormat="1" x14ac:dyDescent="0.2"/>
    <row r="2044" s="306" customFormat="1" x14ac:dyDescent="0.2"/>
    <row r="2045" s="306" customFormat="1" x14ac:dyDescent="0.2"/>
    <row r="2046" s="306" customFormat="1" x14ac:dyDescent="0.2"/>
    <row r="2047" s="306" customFormat="1" x14ac:dyDescent="0.2"/>
    <row r="2048" s="306" customFormat="1" x14ac:dyDescent="0.2"/>
    <row r="2049" s="306" customFormat="1" x14ac:dyDescent="0.2"/>
    <row r="2050" s="306" customFormat="1" x14ac:dyDescent="0.2"/>
    <row r="2051" s="306" customFormat="1" x14ac:dyDescent="0.2"/>
    <row r="2052" s="306" customFormat="1" x14ac:dyDescent="0.2"/>
    <row r="2053" s="306" customFormat="1" x14ac:dyDescent="0.2"/>
    <row r="2054" s="306" customFormat="1" x14ac:dyDescent="0.2"/>
    <row r="2055" s="306" customFormat="1" x14ac:dyDescent="0.2"/>
    <row r="2056" s="306" customFormat="1" x14ac:dyDescent="0.2"/>
    <row r="2057" s="306" customFormat="1" x14ac:dyDescent="0.2"/>
    <row r="2058" s="306" customFormat="1" x14ac:dyDescent="0.2"/>
    <row r="2059" s="306" customFormat="1" x14ac:dyDescent="0.2"/>
    <row r="2060" s="306" customFormat="1" x14ac:dyDescent="0.2"/>
    <row r="2061" s="306" customFormat="1" x14ac:dyDescent="0.2"/>
    <row r="2062" s="306" customFormat="1" x14ac:dyDescent="0.2"/>
    <row r="2063" s="306" customFormat="1" x14ac:dyDescent="0.2"/>
    <row r="2064" s="306" customFormat="1" x14ac:dyDescent="0.2"/>
    <row r="2065" s="306" customFormat="1" x14ac:dyDescent="0.2"/>
    <row r="2066" s="306" customFormat="1" x14ac:dyDescent="0.2"/>
    <row r="2067" s="306" customFormat="1" x14ac:dyDescent="0.2"/>
    <row r="2068" s="306" customFormat="1" x14ac:dyDescent="0.2"/>
    <row r="2069" s="306" customFormat="1" x14ac:dyDescent="0.2"/>
    <row r="2070" s="306" customFormat="1" x14ac:dyDescent="0.2"/>
    <row r="2071" s="306" customFormat="1" x14ac:dyDescent="0.2"/>
    <row r="2072" s="306" customFormat="1" x14ac:dyDescent="0.2"/>
    <row r="2073" s="306" customFormat="1" x14ac:dyDescent="0.2"/>
    <row r="2074" s="306" customFormat="1" x14ac:dyDescent="0.2"/>
    <row r="2075" s="306" customFormat="1" x14ac:dyDescent="0.2"/>
    <row r="2076" s="306" customFormat="1" x14ac:dyDescent="0.2"/>
    <row r="2077" s="306" customFormat="1" x14ac:dyDescent="0.2"/>
    <row r="2078" s="306" customFormat="1" x14ac:dyDescent="0.2"/>
    <row r="2079" s="306" customFormat="1" x14ac:dyDescent="0.2"/>
    <row r="2080" s="306" customFormat="1" x14ac:dyDescent="0.2"/>
    <row r="2081" s="306" customFormat="1" x14ac:dyDescent="0.2"/>
    <row r="2082" s="306" customFormat="1" x14ac:dyDescent="0.2"/>
    <row r="2083" s="306" customFormat="1" x14ac:dyDescent="0.2"/>
    <row r="2084" s="306" customFormat="1" x14ac:dyDescent="0.2"/>
    <row r="2085" s="306" customFormat="1" x14ac:dyDescent="0.2"/>
    <row r="2086" s="306" customFormat="1" x14ac:dyDescent="0.2"/>
    <row r="2087" s="306" customFormat="1" x14ac:dyDescent="0.2"/>
    <row r="2088" s="306" customFormat="1" x14ac:dyDescent="0.2"/>
    <row r="2089" s="306" customFormat="1" x14ac:dyDescent="0.2"/>
    <row r="2090" s="306" customFormat="1" x14ac:dyDescent="0.2"/>
    <row r="2091" s="306" customFormat="1" x14ac:dyDescent="0.2"/>
    <row r="2092" s="306" customFormat="1" x14ac:dyDescent="0.2"/>
    <row r="2093" s="306" customFormat="1" x14ac:dyDescent="0.2"/>
    <row r="2094" s="306" customFormat="1" x14ac:dyDescent="0.2"/>
    <row r="2095" s="306" customFormat="1" x14ac:dyDescent="0.2"/>
    <row r="2096" s="306" customFormat="1" x14ac:dyDescent="0.2"/>
    <row r="2097" s="306" customFormat="1" x14ac:dyDescent="0.2"/>
    <row r="2098" s="306" customFormat="1" x14ac:dyDescent="0.2"/>
    <row r="2099" s="306" customFormat="1" x14ac:dyDescent="0.2"/>
    <row r="2100" s="306" customFormat="1" x14ac:dyDescent="0.2"/>
    <row r="2101" s="306" customFormat="1" x14ac:dyDescent="0.2"/>
    <row r="2102" s="306" customFormat="1" x14ac:dyDescent="0.2"/>
    <row r="2103" s="306" customFormat="1" x14ac:dyDescent="0.2"/>
    <row r="2104" s="306" customFormat="1" x14ac:dyDescent="0.2"/>
    <row r="2105" s="306" customFormat="1" x14ac:dyDescent="0.2"/>
    <row r="2106" s="306" customFormat="1" x14ac:dyDescent="0.2"/>
    <row r="2107" s="306" customFormat="1" x14ac:dyDescent="0.2"/>
    <row r="2108" s="306" customFormat="1" x14ac:dyDescent="0.2"/>
    <row r="2109" s="306" customFormat="1" x14ac:dyDescent="0.2"/>
    <row r="2110" s="306" customFormat="1" x14ac:dyDescent="0.2"/>
    <row r="2111" s="306" customFormat="1" x14ac:dyDescent="0.2"/>
    <row r="2112" s="306" customFormat="1" x14ac:dyDescent="0.2"/>
    <row r="2113" s="306" customFormat="1" x14ac:dyDescent="0.2"/>
    <row r="2114" s="306" customFormat="1" x14ac:dyDescent="0.2"/>
    <row r="2115" s="306" customFormat="1" x14ac:dyDescent="0.2"/>
    <row r="2116" s="306" customFormat="1" x14ac:dyDescent="0.2"/>
    <row r="2117" s="306" customFormat="1" x14ac:dyDescent="0.2"/>
    <row r="2118" s="306" customFormat="1" x14ac:dyDescent="0.2"/>
    <row r="2119" s="306" customFormat="1" x14ac:dyDescent="0.2"/>
    <row r="2120" s="306" customFormat="1" x14ac:dyDescent="0.2"/>
    <row r="2121" s="306" customFormat="1" x14ac:dyDescent="0.2"/>
    <row r="2122" s="306" customFormat="1" x14ac:dyDescent="0.2"/>
    <row r="2123" s="306" customFormat="1" x14ac:dyDescent="0.2"/>
    <row r="2124" s="306" customFormat="1" x14ac:dyDescent="0.2"/>
    <row r="2125" s="306" customFormat="1" x14ac:dyDescent="0.2"/>
    <row r="2126" s="306" customFormat="1" x14ac:dyDescent="0.2"/>
    <row r="2127" s="306" customFormat="1" x14ac:dyDescent="0.2"/>
    <row r="2128" s="306" customFormat="1" x14ac:dyDescent="0.2"/>
    <row r="2129" s="306" customFormat="1" x14ac:dyDescent="0.2"/>
    <row r="2130" s="306" customFormat="1" x14ac:dyDescent="0.2"/>
    <row r="2131" s="306" customFormat="1" x14ac:dyDescent="0.2"/>
    <row r="2132" s="306" customFormat="1" x14ac:dyDescent="0.2"/>
    <row r="2133" s="306" customFormat="1" x14ac:dyDescent="0.2"/>
    <row r="2134" s="306" customFormat="1" x14ac:dyDescent="0.2"/>
    <row r="2135" s="306" customFormat="1" x14ac:dyDescent="0.2"/>
    <row r="2136" s="306" customFormat="1" x14ac:dyDescent="0.2"/>
    <row r="2137" s="306" customFormat="1" x14ac:dyDescent="0.2"/>
    <row r="2138" s="306" customFormat="1" x14ac:dyDescent="0.2"/>
    <row r="2139" s="306" customFormat="1" x14ac:dyDescent="0.2"/>
    <row r="2140" s="306" customFormat="1" x14ac:dyDescent="0.2"/>
    <row r="2141" s="306" customFormat="1" x14ac:dyDescent="0.2"/>
    <row r="2142" s="306" customFormat="1" x14ac:dyDescent="0.2"/>
    <row r="2143" s="306" customFormat="1" x14ac:dyDescent="0.2"/>
    <row r="2144" s="306" customFormat="1" x14ac:dyDescent="0.2"/>
    <row r="2145" s="306" customFormat="1" x14ac:dyDescent="0.2"/>
    <row r="2146" s="306" customFormat="1" x14ac:dyDescent="0.2"/>
    <row r="2147" s="306" customFormat="1" x14ac:dyDescent="0.2"/>
    <row r="2148" s="306" customFormat="1" x14ac:dyDescent="0.2"/>
    <row r="2149" s="306" customFormat="1" x14ac:dyDescent="0.2"/>
    <row r="2150" s="306" customFormat="1" x14ac:dyDescent="0.2"/>
    <row r="2151" s="306" customFormat="1" x14ac:dyDescent="0.2"/>
    <row r="2152" s="306" customFormat="1" x14ac:dyDescent="0.2"/>
    <row r="2153" s="306" customFormat="1" x14ac:dyDescent="0.2"/>
    <row r="2154" s="306" customFormat="1" x14ac:dyDescent="0.2"/>
    <row r="2155" s="306" customFormat="1" x14ac:dyDescent="0.2"/>
    <row r="2156" s="306" customFormat="1" x14ac:dyDescent="0.2"/>
    <row r="2157" s="306" customFormat="1" x14ac:dyDescent="0.2"/>
    <row r="2158" s="306" customFormat="1" x14ac:dyDescent="0.2"/>
    <row r="2159" s="306" customFormat="1" x14ac:dyDescent="0.2"/>
    <row r="2160" s="306" customFormat="1" x14ac:dyDescent="0.2"/>
    <row r="2161" s="306" customFormat="1" x14ac:dyDescent="0.2"/>
    <row r="2162" s="306" customFormat="1" x14ac:dyDescent="0.2"/>
    <row r="2163" s="306" customFormat="1" x14ac:dyDescent="0.2"/>
    <row r="2164" s="306" customFormat="1" x14ac:dyDescent="0.2"/>
    <row r="2165" s="306" customFormat="1" x14ac:dyDescent="0.2"/>
    <row r="2166" s="306" customFormat="1" x14ac:dyDescent="0.2"/>
    <row r="2167" s="306" customFormat="1" x14ac:dyDescent="0.2"/>
    <row r="2168" s="306" customFormat="1" x14ac:dyDescent="0.2"/>
    <row r="2169" s="306" customFormat="1" x14ac:dyDescent="0.2"/>
    <row r="2170" s="306" customFormat="1" x14ac:dyDescent="0.2"/>
    <row r="2171" s="306" customFormat="1" x14ac:dyDescent="0.2"/>
    <row r="2172" s="306" customFormat="1" x14ac:dyDescent="0.2"/>
    <row r="2173" s="306" customFormat="1" x14ac:dyDescent="0.2"/>
    <row r="2174" s="306" customFormat="1" x14ac:dyDescent="0.2"/>
    <row r="2175" s="306" customFormat="1" x14ac:dyDescent="0.2"/>
    <row r="2176" s="306" customFormat="1" x14ac:dyDescent="0.2"/>
    <row r="2177" s="306" customFormat="1" x14ac:dyDescent="0.2"/>
    <row r="2178" s="306" customFormat="1" x14ac:dyDescent="0.2"/>
    <row r="2179" s="306" customFormat="1" x14ac:dyDescent="0.2"/>
    <row r="2180" s="306" customFormat="1" x14ac:dyDescent="0.2"/>
    <row r="2181" s="306" customFormat="1" x14ac:dyDescent="0.2"/>
    <row r="2182" s="306" customFormat="1" x14ac:dyDescent="0.2"/>
    <row r="2183" s="306" customFormat="1" x14ac:dyDescent="0.2"/>
    <row r="2184" s="306" customFormat="1" x14ac:dyDescent="0.2"/>
    <row r="2185" s="306" customFormat="1" x14ac:dyDescent="0.2"/>
    <row r="2186" s="306" customFormat="1" x14ac:dyDescent="0.2"/>
    <row r="2187" s="306" customFormat="1" x14ac:dyDescent="0.2"/>
    <row r="2188" s="306" customFormat="1" x14ac:dyDescent="0.2"/>
    <row r="2189" s="306" customFormat="1" x14ac:dyDescent="0.2"/>
    <row r="2190" s="306" customFormat="1" x14ac:dyDescent="0.2"/>
    <row r="2191" s="306" customFormat="1" x14ac:dyDescent="0.2"/>
    <row r="2192" s="306" customFormat="1" x14ac:dyDescent="0.2"/>
    <row r="2193" s="306" customFormat="1" x14ac:dyDescent="0.2"/>
    <row r="2194" s="306" customFormat="1" x14ac:dyDescent="0.2"/>
    <row r="2195" s="306" customFormat="1" x14ac:dyDescent="0.2"/>
    <row r="2196" s="306" customFormat="1" x14ac:dyDescent="0.2"/>
    <row r="2197" s="306" customFormat="1" x14ac:dyDescent="0.2"/>
    <row r="2198" s="306" customFormat="1" x14ac:dyDescent="0.2"/>
    <row r="2199" s="306" customFormat="1" x14ac:dyDescent="0.2"/>
    <row r="2200" s="306" customFormat="1" x14ac:dyDescent="0.2"/>
    <row r="2201" s="306" customFormat="1" x14ac:dyDescent="0.2"/>
    <row r="2202" s="306" customFormat="1" x14ac:dyDescent="0.2"/>
    <row r="2203" s="306" customFormat="1" x14ac:dyDescent="0.2"/>
    <row r="2204" s="306" customFormat="1" x14ac:dyDescent="0.2"/>
    <row r="2205" s="306" customFormat="1" x14ac:dyDescent="0.2"/>
    <row r="2206" s="306" customFormat="1" x14ac:dyDescent="0.2"/>
    <row r="2207" s="306" customFormat="1" x14ac:dyDescent="0.2"/>
    <row r="2208" s="306" customFormat="1" x14ac:dyDescent="0.2"/>
    <row r="2209" s="306" customFormat="1" x14ac:dyDescent="0.2"/>
    <row r="2210" s="306" customFormat="1" x14ac:dyDescent="0.2"/>
    <row r="2211" s="306" customFormat="1" x14ac:dyDescent="0.2"/>
    <row r="2212" s="306" customFormat="1" x14ac:dyDescent="0.2"/>
    <row r="2213" s="306" customFormat="1" x14ac:dyDescent="0.2"/>
    <row r="2214" s="306" customFormat="1" x14ac:dyDescent="0.2"/>
    <row r="2215" s="306" customFormat="1" x14ac:dyDescent="0.2"/>
    <row r="2216" s="306" customFormat="1" x14ac:dyDescent="0.2"/>
    <row r="2217" s="306" customFormat="1" x14ac:dyDescent="0.2"/>
    <row r="2218" s="306" customFormat="1" x14ac:dyDescent="0.2"/>
    <row r="2219" s="306" customFormat="1" x14ac:dyDescent="0.2"/>
    <row r="2220" s="306" customFormat="1" x14ac:dyDescent="0.2"/>
    <row r="2221" s="306" customFormat="1" x14ac:dyDescent="0.2"/>
    <row r="2222" s="306" customFormat="1" x14ac:dyDescent="0.2"/>
    <row r="2223" s="306" customFormat="1" x14ac:dyDescent="0.2"/>
    <row r="2224" s="306" customFormat="1" x14ac:dyDescent="0.2"/>
    <row r="2225" s="306" customFormat="1" x14ac:dyDescent="0.2"/>
    <row r="2226" s="306" customFormat="1" x14ac:dyDescent="0.2"/>
    <row r="2227" s="306" customFormat="1" x14ac:dyDescent="0.2"/>
    <row r="2228" s="306" customFormat="1" x14ac:dyDescent="0.2"/>
    <row r="2229" s="306" customFormat="1" x14ac:dyDescent="0.2"/>
    <row r="2230" s="306" customFormat="1" x14ac:dyDescent="0.2"/>
    <row r="2231" s="306" customFormat="1" x14ac:dyDescent="0.2"/>
    <row r="2232" s="306" customFormat="1" x14ac:dyDescent="0.2"/>
    <row r="2233" s="306" customFormat="1" x14ac:dyDescent="0.2"/>
    <row r="2234" s="306" customFormat="1" x14ac:dyDescent="0.2"/>
    <row r="2235" s="306" customFormat="1" x14ac:dyDescent="0.2"/>
    <row r="2236" s="306" customFormat="1" x14ac:dyDescent="0.2"/>
    <row r="2237" s="306" customFormat="1" x14ac:dyDescent="0.2"/>
    <row r="2238" s="306" customFormat="1" x14ac:dyDescent="0.2"/>
    <row r="2239" s="306" customFormat="1" x14ac:dyDescent="0.2"/>
    <row r="2240" s="306" customFormat="1" x14ac:dyDescent="0.2"/>
    <row r="2241" s="306" customFormat="1" x14ac:dyDescent="0.2"/>
    <row r="2242" s="306" customFormat="1" x14ac:dyDescent="0.2"/>
    <row r="2243" s="306" customFormat="1" x14ac:dyDescent="0.2"/>
    <row r="2244" s="306" customFormat="1" x14ac:dyDescent="0.2"/>
    <row r="2245" s="306" customFormat="1" x14ac:dyDescent="0.2"/>
    <row r="2246" s="306" customFormat="1" x14ac:dyDescent="0.2"/>
    <row r="2247" s="306" customFormat="1" x14ac:dyDescent="0.2"/>
    <row r="2248" s="306" customFormat="1" x14ac:dyDescent="0.2"/>
    <row r="2249" s="306" customFormat="1" x14ac:dyDescent="0.2"/>
    <row r="2250" s="306" customFormat="1" x14ac:dyDescent="0.2"/>
    <row r="2251" s="306" customFormat="1" x14ac:dyDescent="0.2"/>
    <row r="2252" s="306" customFormat="1" x14ac:dyDescent="0.2"/>
    <row r="2253" s="306" customFormat="1" x14ac:dyDescent="0.2"/>
    <row r="2254" s="306" customFormat="1" x14ac:dyDescent="0.2"/>
    <row r="2255" s="306" customFormat="1" x14ac:dyDescent="0.2"/>
    <row r="2256" s="306" customFormat="1" x14ac:dyDescent="0.2"/>
    <row r="2257" s="306" customFormat="1" x14ac:dyDescent="0.2"/>
    <row r="2258" s="306" customFormat="1" x14ac:dyDescent="0.2"/>
    <row r="2259" s="306" customFormat="1" x14ac:dyDescent="0.2"/>
    <row r="2260" s="306" customFormat="1" x14ac:dyDescent="0.2"/>
    <row r="2261" s="306" customFormat="1" x14ac:dyDescent="0.2"/>
    <row r="2262" s="306" customFormat="1" x14ac:dyDescent="0.2"/>
    <row r="2263" s="306" customFormat="1" x14ac:dyDescent="0.2"/>
    <row r="2264" s="306" customFormat="1" x14ac:dyDescent="0.2"/>
    <row r="2265" s="306" customFormat="1" x14ac:dyDescent="0.2"/>
    <row r="2266" s="306" customFormat="1" x14ac:dyDescent="0.2"/>
    <row r="2267" s="306" customFormat="1" x14ac:dyDescent="0.2"/>
    <row r="2268" s="306" customFormat="1" x14ac:dyDescent="0.2"/>
    <row r="2269" s="306" customFormat="1" x14ac:dyDescent="0.2"/>
    <row r="2270" s="306" customFormat="1" x14ac:dyDescent="0.2"/>
    <row r="2271" s="306" customFormat="1" x14ac:dyDescent="0.2"/>
    <row r="2272" s="306" customFormat="1" x14ac:dyDescent="0.2"/>
    <row r="2273" s="306" customFormat="1" x14ac:dyDescent="0.2"/>
    <row r="2274" s="306" customFormat="1" x14ac:dyDescent="0.2"/>
    <row r="2275" s="306" customFormat="1" x14ac:dyDescent="0.2"/>
    <row r="2276" s="306" customFormat="1" x14ac:dyDescent="0.2"/>
    <row r="2277" s="306" customFormat="1" x14ac:dyDescent="0.2"/>
    <row r="2278" s="306" customFormat="1" x14ac:dyDescent="0.2"/>
    <row r="2279" s="306" customFormat="1" x14ac:dyDescent="0.2"/>
    <row r="2280" s="306" customFormat="1" x14ac:dyDescent="0.2"/>
    <row r="2281" s="306" customFormat="1" x14ac:dyDescent="0.2"/>
    <row r="2282" s="306" customFormat="1" x14ac:dyDescent="0.2"/>
    <row r="2283" s="306" customFormat="1" x14ac:dyDescent="0.2"/>
    <row r="2284" s="306" customFormat="1" x14ac:dyDescent="0.2"/>
    <row r="2285" s="306" customFormat="1" x14ac:dyDescent="0.2"/>
    <row r="2286" s="306" customFormat="1" x14ac:dyDescent="0.2"/>
    <row r="2287" s="306" customFormat="1" x14ac:dyDescent="0.2"/>
    <row r="2288" s="306" customFormat="1" x14ac:dyDescent="0.2"/>
    <row r="2289" s="306" customFormat="1" x14ac:dyDescent="0.2"/>
    <row r="2290" s="306" customFormat="1" x14ac:dyDescent="0.2"/>
    <row r="2291" s="306" customFormat="1" x14ac:dyDescent="0.2"/>
    <row r="2292" s="306" customFormat="1" x14ac:dyDescent="0.2"/>
    <row r="2293" s="306" customFormat="1" x14ac:dyDescent="0.2"/>
    <row r="2294" s="306" customFormat="1" x14ac:dyDescent="0.2"/>
    <row r="2295" s="306" customFormat="1" x14ac:dyDescent="0.2"/>
    <row r="2296" s="306" customFormat="1" x14ac:dyDescent="0.2"/>
    <row r="2297" s="306" customFormat="1" x14ac:dyDescent="0.2"/>
    <row r="2298" s="306" customFormat="1" x14ac:dyDescent="0.2"/>
    <row r="2299" s="306" customFormat="1" x14ac:dyDescent="0.2"/>
    <row r="2300" s="306" customFormat="1" x14ac:dyDescent="0.2"/>
    <row r="2301" s="306" customFormat="1" x14ac:dyDescent="0.2"/>
    <row r="2302" s="306" customFormat="1" x14ac:dyDescent="0.2"/>
    <row r="2303" s="306" customFormat="1" x14ac:dyDescent="0.2"/>
    <row r="2304" s="306" customFormat="1" x14ac:dyDescent="0.2"/>
    <row r="2305" s="306" customFormat="1" x14ac:dyDescent="0.2"/>
    <row r="2306" s="306" customFormat="1" x14ac:dyDescent="0.2"/>
    <row r="2307" s="306" customFormat="1" x14ac:dyDescent="0.2"/>
    <row r="2308" s="306" customFormat="1" x14ac:dyDescent="0.2"/>
    <row r="2309" s="306" customFormat="1" x14ac:dyDescent="0.2"/>
    <row r="2310" s="306" customFormat="1" x14ac:dyDescent="0.2"/>
    <row r="2311" s="306" customFormat="1" x14ac:dyDescent="0.2"/>
    <row r="2312" s="306" customFormat="1" x14ac:dyDescent="0.2"/>
    <row r="2313" s="306" customFormat="1" x14ac:dyDescent="0.2"/>
    <row r="2314" s="306" customFormat="1" x14ac:dyDescent="0.2"/>
    <row r="2315" s="306" customFormat="1" x14ac:dyDescent="0.2"/>
    <row r="2316" s="306" customFormat="1" x14ac:dyDescent="0.2"/>
    <row r="2317" s="306" customFormat="1" x14ac:dyDescent="0.2"/>
    <row r="2318" s="306" customFormat="1" x14ac:dyDescent="0.2"/>
    <row r="2319" s="306" customFormat="1" x14ac:dyDescent="0.2"/>
    <row r="2320" s="306" customFormat="1" x14ac:dyDescent="0.2"/>
    <row r="2321" s="306" customFormat="1" x14ac:dyDescent="0.2"/>
    <row r="2322" s="306" customFormat="1" x14ac:dyDescent="0.2"/>
    <row r="2323" s="306" customFormat="1" x14ac:dyDescent="0.2"/>
    <row r="2324" s="306" customFormat="1" x14ac:dyDescent="0.2"/>
    <row r="2325" s="306" customFormat="1" x14ac:dyDescent="0.2"/>
    <row r="2326" s="306" customFormat="1" x14ac:dyDescent="0.2"/>
    <row r="2327" s="306" customFormat="1" x14ac:dyDescent="0.2"/>
    <row r="2328" s="306" customFormat="1" x14ac:dyDescent="0.2"/>
    <row r="2329" s="306" customFormat="1" x14ac:dyDescent="0.2"/>
    <row r="2330" s="306" customFormat="1" x14ac:dyDescent="0.2"/>
    <row r="2331" s="306" customFormat="1" x14ac:dyDescent="0.2"/>
    <row r="2332" s="306" customFormat="1" x14ac:dyDescent="0.2"/>
    <row r="2333" s="306" customFormat="1" x14ac:dyDescent="0.2"/>
    <row r="2334" s="306" customFormat="1" x14ac:dyDescent="0.2"/>
    <row r="2335" s="306" customFormat="1" x14ac:dyDescent="0.2"/>
    <row r="2336" s="306" customFormat="1" x14ac:dyDescent="0.2"/>
    <row r="2337" s="306" customFormat="1" x14ac:dyDescent="0.2"/>
    <row r="2338" s="306" customFormat="1" x14ac:dyDescent="0.2"/>
    <row r="2339" s="306" customFormat="1" x14ac:dyDescent="0.2"/>
    <row r="2340" s="306" customFormat="1" x14ac:dyDescent="0.2"/>
    <row r="2341" s="306" customFormat="1" x14ac:dyDescent="0.2"/>
    <row r="2342" s="306" customFormat="1" x14ac:dyDescent="0.2"/>
    <row r="2343" s="306" customFormat="1" x14ac:dyDescent="0.2"/>
    <row r="2344" s="306" customFormat="1" x14ac:dyDescent="0.2"/>
    <row r="2345" s="306" customFormat="1" x14ac:dyDescent="0.2"/>
    <row r="2346" s="306" customFormat="1" x14ac:dyDescent="0.2"/>
    <row r="2347" s="306" customFormat="1" x14ac:dyDescent="0.2"/>
    <row r="2348" s="306" customFormat="1" x14ac:dyDescent="0.2"/>
    <row r="2349" s="306" customFormat="1" x14ac:dyDescent="0.2"/>
    <row r="2350" s="306" customFormat="1" x14ac:dyDescent="0.2"/>
    <row r="2351" s="306" customFormat="1" x14ac:dyDescent="0.2"/>
    <row r="2352" s="306" customFormat="1" x14ac:dyDescent="0.2"/>
    <row r="2353" s="306" customFormat="1" x14ac:dyDescent="0.2"/>
    <row r="2354" s="306" customFormat="1" x14ac:dyDescent="0.2"/>
    <row r="2355" s="306" customFormat="1" x14ac:dyDescent="0.2"/>
    <row r="2356" s="306" customFormat="1" x14ac:dyDescent="0.2"/>
    <row r="2357" s="306" customFormat="1" x14ac:dyDescent="0.2"/>
    <row r="2358" s="306" customFormat="1" x14ac:dyDescent="0.2"/>
    <row r="2359" s="306" customFormat="1" x14ac:dyDescent="0.2"/>
    <row r="2360" s="306" customFormat="1" x14ac:dyDescent="0.2"/>
    <row r="2361" s="306" customFormat="1" x14ac:dyDescent="0.2"/>
    <row r="2362" s="306" customFormat="1" x14ac:dyDescent="0.2"/>
    <row r="2363" s="306" customFormat="1" x14ac:dyDescent="0.2"/>
    <row r="2364" s="306" customFormat="1" x14ac:dyDescent="0.2"/>
    <row r="2365" s="306" customFormat="1" x14ac:dyDescent="0.2"/>
    <row r="2366" s="306" customFormat="1" x14ac:dyDescent="0.2"/>
    <row r="2367" s="306" customFormat="1" x14ac:dyDescent="0.2"/>
    <row r="2368" s="306" customFormat="1" x14ac:dyDescent="0.2"/>
    <row r="2369" s="306" customFormat="1" x14ac:dyDescent="0.2"/>
    <row r="2370" s="306" customFormat="1" x14ac:dyDescent="0.2"/>
    <row r="2371" s="306" customFormat="1" x14ac:dyDescent="0.2"/>
    <row r="2372" s="306" customFormat="1" x14ac:dyDescent="0.2"/>
    <row r="2373" s="306" customFormat="1" x14ac:dyDescent="0.2"/>
    <row r="2374" s="306" customFormat="1" x14ac:dyDescent="0.2"/>
    <row r="2375" s="306" customFormat="1" x14ac:dyDescent="0.2"/>
    <row r="2376" s="306" customFormat="1" x14ac:dyDescent="0.2"/>
    <row r="2377" s="306" customFormat="1" x14ac:dyDescent="0.2"/>
    <row r="2378" s="306" customFormat="1" x14ac:dyDescent="0.2"/>
    <row r="2379" s="306" customFormat="1" x14ac:dyDescent="0.2"/>
    <row r="2380" s="306" customFormat="1" x14ac:dyDescent="0.2"/>
    <row r="2381" s="306" customFormat="1" x14ac:dyDescent="0.2"/>
    <row r="2382" s="306" customFormat="1" x14ac:dyDescent="0.2"/>
    <row r="2383" s="306" customFormat="1" x14ac:dyDescent="0.2"/>
    <row r="2384" s="306" customFormat="1" x14ac:dyDescent="0.2"/>
    <row r="2385" s="306" customFormat="1" x14ac:dyDescent="0.2"/>
    <row r="2386" s="306" customFormat="1" x14ac:dyDescent="0.2"/>
    <row r="2387" s="306" customFormat="1" x14ac:dyDescent="0.2"/>
    <row r="2388" s="306" customFormat="1" x14ac:dyDescent="0.2"/>
    <row r="2389" s="306" customFormat="1" x14ac:dyDescent="0.2"/>
    <row r="2390" s="306" customFormat="1" x14ac:dyDescent="0.2"/>
    <row r="2391" s="306" customFormat="1" x14ac:dyDescent="0.2"/>
    <row r="2392" s="306" customFormat="1" x14ac:dyDescent="0.2"/>
    <row r="2393" s="306" customFormat="1" x14ac:dyDescent="0.2"/>
    <row r="2394" s="306" customFormat="1" x14ac:dyDescent="0.2"/>
    <row r="2395" s="306" customFormat="1" x14ac:dyDescent="0.2"/>
    <row r="2396" s="306" customFormat="1" x14ac:dyDescent="0.2"/>
    <row r="2397" s="306" customFormat="1" x14ac:dyDescent="0.2"/>
    <row r="2398" s="306" customFormat="1" x14ac:dyDescent="0.2"/>
    <row r="2399" s="306" customFormat="1" x14ac:dyDescent="0.2"/>
    <row r="2400" s="306" customFormat="1" x14ac:dyDescent="0.2"/>
    <row r="2401" s="306" customFormat="1" x14ac:dyDescent="0.2"/>
    <row r="2402" s="306" customFormat="1" x14ac:dyDescent="0.2"/>
    <row r="2403" s="306" customFormat="1" x14ac:dyDescent="0.2"/>
    <row r="2404" s="306" customFormat="1" x14ac:dyDescent="0.2"/>
    <row r="2405" s="306" customFormat="1" x14ac:dyDescent="0.2"/>
    <row r="2406" s="306" customFormat="1" x14ac:dyDescent="0.2"/>
    <row r="2407" s="306" customFormat="1" x14ac:dyDescent="0.2"/>
    <row r="2408" s="306" customFormat="1" x14ac:dyDescent="0.2"/>
    <row r="2409" s="306" customFormat="1" x14ac:dyDescent="0.2"/>
    <row r="2410" s="306" customFormat="1" x14ac:dyDescent="0.2"/>
    <row r="2411" s="306" customFormat="1" x14ac:dyDescent="0.2"/>
    <row r="2412" s="306" customFormat="1" x14ac:dyDescent="0.2"/>
    <row r="2413" s="306" customFormat="1" x14ac:dyDescent="0.2"/>
    <row r="2414" s="306" customFormat="1" x14ac:dyDescent="0.2"/>
    <row r="2415" s="306" customFormat="1" x14ac:dyDescent="0.2"/>
    <row r="2416" s="306" customFormat="1" x14ac:dyDescent="0.2"/>
    <row r="2417" s="306" customFormat="1" x14ac:dyDescent="0.2"/>
    <row r="2418" s="306" customFormat="1" x14ac:dyDescent="0.2"/>
    <row r="2419" s="306" customFormat="1" x14ac:dyDescent="0.2"/>
    <row r="2420" s="306" customFormat="1" x14ac:dyDescent="0.2"/>
    <row r="2421" s="306" customFormat="1" x14ac:dyDescent="0.2"/>
    <row r="2422" s="306" customFormat="1" x14ac:dyDescent="0.2"/>
    <row r="2423" s="306" customFormat="1" x14ac:dyDescent="0.2"/>
    <row r="2424" s="306" customFormat="1" x14ac:dyDescent="0.2"/>
    <row r="2425" s="306" customFormat="1" x14ac:dyDescent="0.2"/>
    <row r="2426" s="306" customFormat="1" x14ac:dyDescent="0.2"/>
    <row r="2427" s="306" customFormat="1" x14ac:dyDescent="0.2"/>
    <row r="2428" s="306" customFormat="1" x14ac:dyDescent="0.2"/>
    <row r="2429" s="306" customFormat="1" x14ac:dyDescent="0.2"/>
    <row r="2430" s="306" customFormat="1" x14ac:dyDescent="0.2"/>
    <row r="2431" s="306" customFormat="1" x14ac:dyDescent="0.2"/>
    <row r="2432" s="306" customFormat="1" x14ac:dyDescent="0.2"/>
    <row r="2433" s="306" customFormat="1" x14ac:dyDescent="0.2"/>
    <row r="2434" s="306" customFormat="1" x14ac:dyDescent="0.2"/>
    <row r="2435" s="306" customFormat="1" x14ac:dyDescent="0.2"/>
    <row r="2436" s="306" customFormat="1" x14ac:dyDescent="0.2"/>
    <row r="2437" s="306" customFormat="1" x14ac:dyDescent="0.2"/>
    <row r="2438" s="306" customFormat="1" x14ac:dyDescent="0.2"/>
    <row r="2439" s="306" customFormat="1" x14ac:dyDescent="0.2"/>
    <row r="2440" s="306" customFormat="1" x14ac:dyDescent="0.2"/>
    <row r="2441" s="306" customFormat="1" x14ac:dyDescent="0.2"/>
    <row r="2442" s="306" customFormat="1" x14ac:dyDescent="0.2"/>
    <row r="2443" s="306" customFormat="1" x14ac:dyDescent="0.2"/>
    <row r="2444" s="306" customFormat="1" x14ac:dyDescent="0.2"/>
    <row r="2445" s="306" customFormat="1" x14ac:dyDescent="0.2"/>
    <row r="2446" s="306" customFormat="1" x14ac:dyDescent="0.2"/>
    <row r="2447" s="306" customFormat="1" x14ac:dyDescent="0.2"/>
  </sheetData>
  <autoFilter ref="A11:V439" xr:uid="{00000000-0009-0000-0000-000000000000}"/>
  <mergeCells count="65">
    <mergeCell ref="U274:U285"/>
    <mergeCell ref="U244:U273"/>
    <mergeCell ref="J454:M454"/>
    <mergeCell ref="J448:M448"/>
    <mergeCell ref="U301:U320"/>
    <mergeCell ref="J460:M460"/>
    <mergeCell ref="U429:U437"/>
    <mergeCell ref="U356:U364"/>
    <mergeCell ref="U321:U355"/>
    <mergeCell ref="A300:M300"/>
    <mergeCell ref="A320:M320"/>
    <mergeCell ref="U286:U300"/>
    <mergeCell ref="C4:U4"/>
    <mergeCell ref="C6:U6"/>
    <mergeCell ref="A10:A11"/>
    <mergeCell ref="B10:H10"/>
    <mergeCell ref="N10:P10"/>
    <mergeCell ref="R10:U10"/>
    <mergeCell ref="J10:M10"/>
    <mergeCell ref="A111:L111"/>
    <mergeCell ref="U103:U111"/>
    <mergeCell ref="U12:U72"/>
    <mergeCell ref="U73:U102"/>
    <mergeCell ref="U241:U243"/>
    <mergeCell ref="A190:M190"/>
    <mergeCell ref="A72:L72"/>
    <mergeCell ref="A102:L102"/>
    <mergeCell ref="U218:U240"/>
    <mergeCell ref="U191:U217"/>
    <mergeCell ref="U155:U190"/>
    <mergeCell ref="U112:U154"/>
    <mergeCell ref="A470:U470"/>
    <mergeCell ref="A154:L154"/>
    <mergeCell ref="A438:L438"/>
    <mergeCell ref="A442:A443"/>
    <mergeCell ref="B442:D442"/>
    <mergeCell ref="E442:L442"/>
    <mergeCell ref="A217:M217"/>
    <mergeCell ref="A240:M240"/>
    <mergeCell ref="A243:M243"/>
    <mergeCell ref="A273:M273"/>
    <mergeCell ref="J455:M455"/>
    <mergeCell ref="A465:U467"/>
    <mergeCell ref="J450:M450"/>
    <mergeCell ref="J451:M451"/>
    <mergeCell ref="J452:M452"/>
    <mergeCell ref="J453:M453"/>
    <mergeCell ref="U365:U401"/>
    <mergeCell ref="U402:U428"/>
    <mergeCell ref="A401:M401"/>
    <mergeCell ref="A428:M428"/>
    <mergeCell ref="J456:M456"/>
    <mergeCell ref="J443:M443"/>
    <mergeCell ref="J444:M444"/>
    <mergeCell ref="J445:M445"/>
    <mergeCell ref="J446:M446"/>
    <mergeCell ref="J447:M447"/>
    <mergeCell ref="J449:M449"/>
    <mergeCell ref="J458:M458"/>
    <mergeCell ref="J459:M459"/>
    <mergeCell ref="A355:M355"/>
    <mergeCell ref="A364:M364"/>
    <mergeCell ref="A285:M285"/>
    <mergeCell ref="A437:M437"/>
    <mergeCell ref="J457:M457"/>
  </mergeCells>
  <phoneticPr fontId="22"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J444:J460" xr:uid="{9C597135-B131-4036-B289-65038FFA78A3}">
      <formula1>D444</formula1>
    </dataValidation>
  </dataValidations>
  <printOptions horizontalCentered="1"/>
  <pageMargins left="0" right="0" top="1.5748031496062993" bottom="1.5748031496062993" header="0" footer="0"/>
  <pageSetup paperSize="606"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Enfoque de Género </vt:lpstr>
      <vt:lpstr>'Enfoque de Género '!Área_de_impresión</vt:lpstr>
      <vt:lpstr>'Enfoque de Género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aramirez</dc:creator>
  <cp:lastModifiedBy>Jose Alejandro Castro Alpirez</cp:lastModifiedBy>
  <cp:lastPrinted>2023-09-13T17:49:28Z</cp:lastPrinted>
  <dcterms:created xsi:type="dcterms:W3CDTF">2019-09-04T22:41:03Z</dcterms:created>
  <dcterms:modified xsi:type="dcterms:W3CDTF">2023-09-13T17:49:54Z</dcterms:modified>
</cp:coreProperties>
</file>