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6795" windowHeight="6405"/>
  </bookViews>
  <sheets>
    <sheet name="Ingresos" sheetId="1" r:id="rId1"/>
    <sheet name="Tributarios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18" i="1"/>
  <c r="C18"/>
  <c r="C16"/>
  <c r="C15"/>
  <c r="C14"/>
  <c r="C11"/>
  <c r="C10"/>
  <c r="C9"/>
  <c r="D19"/>
  <c r="F19"/>
  <c r="F18"/>
  <c r="D17"/>
  <c r="F17"/>
  <c r="D16"/>
  <c r="F16"/>
  <c r="D15"/>
  <c r="F15"/>
  <c r="D14"/>
  <c r="F14"/>
  <c r="D11"/>
  <c r="F11"/>
  <c r="D10"/>
  <c r="F10"/>
  <c r="D9"/>
  <c r="F9"/>
  <c r="D8"/>
  <c r="F8"/>
  <c r="G17" i="2" l="1"/>
  <c r="G16"/>
  <c r="G15"/>
  <c r="G14"/>
  <c r="G11"/>
  <c r="G10"/>
  <c r="E17"/>
  <c r="E16"/>
  <c r="E15"/>
  <c r="E14"/>
  <c r="E11"/>
  <c r="E10"/>
  <c r="G8"/>
  <c r="G6" s="1"/>
  <c r="F30" s="1"/>
  <c r="G31" l="1"/>
  <c r="F22" i="1"/>
  <c r="F21"/>
  <c r="F10" i="2"/>
  <c r="F12"/>
  <c r="F14"/>
  <c r="F16"/>
  <c r="F18"/>
  <c r="F21"/>
  <c r="F23"/>
  <c r="F25"/>
  <c r="F27"/>
  <c r="F29"/>
  <c r="F11"/>
  <c r="F13"/>
  <c r="F15"/>
  <c r="F17"/>
  <c r="F19"/>
  <c r="F22"/>
  <c r="F24"/>
  <c r="F26"/>
  <c r="F28"/>
  <c r="G19" i="1" l="1"/>
  <c r="F23"/>
  <c r="G15"/>
  <c r="G13"/>
  <c r="G11"/>
  <c r="G9"/>
  <c r="G18"/>
  <c r="G10"/>
  <c r="G8"/>
  <c r="G16"/>
  <c r="G14"/>
  <c r="G17"/>
  <c r="G12"/>
  <c r="F8" i="2"/>
  <c r="F6" s="1"/>
  <c r="E8"/>
  <c r="E31" s="1"/>
  <c r="C8"/>
  <c r="C31" l="1"/>
  <c r="C8" i="1"/>
  <c r="H19" i="2"/>
  <c r="H18"/>
  <c r="H16"/>
  <c r="H14"/>
  <c r="H12"/>
  <c r="H10"/>
  <c r="H17"/>
  <c r="H15"/>
  <c r="H13"/>
  <c r="H11"/>
  <c r="E6"/>
  <c r="D22" i="1" s="1"/>
  <c r="D21"/>
  <c r="C6" i="2"/>
  <c r="C21" i="1"/>
  <c r="B18" l="1"/>
  <c r="B27" i="2"/>
  <c r="C23" i="1"/>
  <c r="D23"/>
  <c r="B29" i="2"/>
  <c r="B12"/>
  <c r="H8"/>
  <c r="D27"/>
  <c r="D18"/>
  <c r="D16"/>
  <c r="D19"/>
  <c r="D17"/>
  <c r="D15"/>
  <c r="D13"/>
  <c r="D11"/>
  <c r="D14"/>
  <c r="D12"/>
  <c r="D10"/>
  <c r="D25"/>
  <c r="D28"/>
  <c r="D21"/>
  <c r="D29"/>
  <c r="D22"/>
  <c r="D23"/>
  <c r="D24"/>
  <c r="D30"/>
  <c r="E13" i="1"/>
  <c r="E17"/>
  <c r="E19"/>
  <c r="E16"/>
  <c r="E15"/>
  <c r="E14"/>
  <c r="E18"/>
  <c r="B17" i="2"/>
  <c r="B15"/>
  <c r="B30"/>
  <c r="B13"/>
  <c r="B10"/>
  <c r="B25"/>
  <c r="B14"/>
  <c r="B28"/>
  <c r="B21"/>
  <c r="B11"/>
  <c r="B23"/>
  <c r="B24"/>
  <c r="B22"/>
  <c r="B18"/>
  <c r="B19"/>
  <c r="B16"/>
  <c r="B17" i="1"/>
  <c r="B15"/>
  <c r="B16"/>
  <c r="B13"/>
  <c r="B14"/>
  <c r="E12"/>
  <c r="B8"/>
  <c r="B12"/>
  <c r="B9"/>
  <c r="B10"/>
  <c r="B11"/>
  <c r="E8"/>
  <c r="E10"/>
  <c r="E11"/>
  <c r="E9"/>
  <c r="D8" i="2" l="1"/>
  <c r="D6" s="1"/>
  <c r="B21" i="1"/>
  <c r="E21"/>
  <c r="G21"/>
  <c r="B8" i="2"/>
  <c r="B6" s="1"/>
</calcChain>
</file>

<file path=xl/sharedStrings.xml><?xml version="1.0" encoding="utf-8"?>
<sst xmlns="http://schemas.openxmlformats.org/spreadsheetml/2006/main" count="51" uniqueCount="41">
  <si>
    <t>Ingresos Tributarios</t>
  </si>
  <si>
    <t>Préstamos Externos</t>
  </si>
  <si>
    <t>Colocación de Bonos</t>
  </si>
  <si>
    <t>Ingresos no Tributarios</t>
  </si>
  <si>
    <t>Donaciones</t>
  </si>
  <si>
    <t>Saldos de Caja</t>
  </si>
  <si>
    <t>Total:</t>
  </si>
  <si>
    <t>Impuesto Sobre la Renta</t>
  </si>
  <si>
    <t>Impuesto Sobre el Patrimonio</t>
  </si>
  <si>
    <t>Otros Impuestos Directos</t>
  </si>
  <si>
    <t>Impuestos a las Importaciones</t>
  </si>
  <si>
    <t>Impuesto al Valor Agregado</t>
  </si>
  <si>
    <t>Impuestos Internos Sobre Servicios</t>
  </si>
  <si>
    <t>Impuestos Sobre Circulación de Vehículos</t>
  </si>
  <si>
    <t>Impuesto por Salida del País</t>
  </si>
  <si>
    <t>Otros Impuestos Indirectos</t>
  </si>
  <si>
    <t>Contribuciones a la Seguridad y Previsión Social</t>
  </si>
  <si>
    <t>Venta de Bienes y Servicios de la Admon. Pca.</t>
  </si>
  <si>
    <t>Rentas de la Propiedad</t>
  </si>
  <si>
    <t>Transferencias Corrientes</t>
  </si>
  <si>
    <t>Recuperación de Préstamos de Largo Plazo</t>
  </si>
  <si>
    <t>Disminución de otros activos financieros</t>
  </si>
  <si>
    <t>Endeudamiento Público Interno</t>
  </si>
  <si>
    <t>Endeudamiento Público Externo</t>
  </si>
  <si>
    <t>Impuestos sobre Productos Industriales Primarios</t>
  </si>
  <si>
    <t>Vta. De Bienes y Servicios de la Adm. Pública</t>
  </si>
  <si>
    <t>Recuperaciones de Préstamos de Largo Plazo</t>
  </si>
  <si>
    <t xml:space="preserve">Transferencias de Capital </t>
  </si>
  <si>
    <t>Vigente</t>
  </si>
  <si>
    <t>Aprobado</t>
  </si>
  <si>
    <t>Transferencias de Capital</t>
  </si>
  <si>
    <t>Recomendado</t>
  </si>
  <si>
    <t>Transferen-cias Corrientes</t>
  </si>
  <si>
    <t xml:space="preserve">Contribucio-nes a la Seguridad y Previsión Social </t>
  </si>
  <si>
    <t>Recomendado %</t>
  </si>
  <si>
    <t>ok -ag</t>
  </si>
  <si>
    <t>ok-ag</t>
  </si>
  <si>
    <t>Proyecto Presupuesto ciudadano 2021, Ingresos</t>
  </si>
  <si>
    <t xml:space="preserve">Proyecto Presupuesto Ciudadano 2021, Ingresos </t>
  </si>
  <si>
    <t>ok-sep</t>
  </si>
  <si>
    <t>ok-Sep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</si>
</sst>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%"/>
    <numFmt numFmtId="166" formatCode="&quot;Q&quot;#,##0.0"/>
    <numFmt numFmtId="167" formatCode="&quot;Q&quot;#,##0.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E5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FFF5"/>
        <bgColor indexed="64"/>
      </patternFill>
    </fill>
    <fill>
      <patternFill patternType="solid">
        <fgColor rgb="FF99FF3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>
      <alignment vertical="top"/>
    </xf>
    <xf numFmtId="9" fontId="8" fillId="0" borderId="0" applyFont="0" applyFill="0" applyBorder="0" applyAlignment="0" applyProtection="0"/>
  </cellStyleXfs>
  <cellXfs count="106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horizontal="center"/>
    </xf>
    <xf numFmtId="165" fontId="0" fillId="0" borderId="0" xfId="0" applyNumberFormat="1"/>
    <xf numFmtId="164" fontId="1" fillId="2" borderId="0" xfId="0" applyNumberFormat="1" applyFont="1" applyFill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2" fillId="2" borderId="0" xfId="0" applyNumberFormat="1" applyFont="1" applyFill="1"/>
    <xf numFmtId="9" fontId="1" fillId="3" borderId="0" xfId="0" applyNumberFormat="1" applyFont="1" applyFill="1" applyAlignment="1">
      <alignment horizontal="center"/>
    </xf>
    <xf numFmtId="165" fontId="1" fillId="0" borderId="0" xfId="0" applyNumberFormat="1" applyFont="1"/>
    <xf numFmtId="0" fontId="0" fillId="0" borderId="0" xfId="0" applyFill="1"/>
    <xf numFmtId="0" fontId="1" fillId="0" borderId="0" xfId="0" applyFont="1" applyFill="1"/>
    <xf numFmtId="165" fontId="1" fillId="8" borderId="0" xfId="0" applyNumberFormat="1" applyFont="1" applyFill="1"/>
    <xf numFmtId="165" fontId="2" fillId="9" borderId="0" xfId="0" applyNumberFormat="1" applyFont="1" applyFill="1"/>
    <xf numFmtId="165" fontId="0" fillId="7" borderId="0" xfId="0" applyNumberFormat="1" applyFill="1"/>
    <xf numFmtId="0" fontId="0" fillId="0" borderId="0" xfId="0" applyAlignment="1">
      <alignment horizontal="left" indent="2"/>
    </xf>
    <xf numFmtId="165" fontId="0" fillId="10" borderId="0" xfId="0" applyNumberFormat="1" applyFill="1"/>
    <xf numFmtId="165" fontId="0" fillId="4" borderId="0" xfId="0" applyNumberFormat="1" applyFill="1"/>
    <xf numFmtId="165" fontId="0" fillId="5" borderId="0" xfId="0" applyNumberFormat="1" applyFill="1"/>
    <xf numFmtId="165" fontId="0" fillId="6" borderId="0" xfId="0" applyNumberFormat="1" applyFill="1"/>
    <xf numFmtId="165" fontId="0" fillId="12" borderId="0" xfId="0" applyNumberFormat="1" applyFill="1"/>
    <xf numFmtId="165" fontId="0" fillId="13" borderId="0" xfId="0" applyNumberFormat="1" applyFill="1"/>
    <xf numFmtId="165" fontId="0" fillId="14" borderId="0" xfId="0" applyNumberFormat="1" applyFill="1"/>
    <xf numFmtId="0" fontId="1" fillId="5" borderId="0" xfId="0" applyFont="1" applyFill="1" applyAlignment="1">
      <alignment horizontal="center"/>
    </xf>
    <xf numFmtId="9" fontId="1" fillId="5" borderId="0" xfId="0" applyNumberFormat="1" applyFont="1" applyFill="1" applyAlignment="1">
      <alignment horizontal="center"/>
    </xf>
    <xf numFmtId="164" fontId="1" fillId="5" borderId="0" xfId="0" applyNumberFormat="1" applyFont="1" applyFill="1"/>
    <xf numFmtId="164" fontId="2" fillId="5" borderId="0" xfId="0" applyNumberFormat="1" applyFont="1" applyFill="1"/>
    <xf numFmtId="9" fontId="1" fillId="2" borderId="0" xfId="0" applyNumberFormat="1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164" fontId="1" fillId="5" borderId="0" xfId="0" applyNumberFormat="1" applyFont="1" applyFill="1" applyBorder="1"/>
    <xf numFmtId="165" fontId="0" fillId="8" borderId="0" xfId="2" applyNumberFormat="1" applyFont="1" applyFill="1"/>
    <xf numFmtId="165" fontId="0" fillId="10" borderId="0" xfId="2" applyNumberFormat="1" applyFont="1" applyFill="1"/>
    <xf numFmtId="165" fontId="0" fillId="4" borderId="0" xfId="2" applyNumberFormat="1" applyFont="1" applyFill="1"/>
    <xf numFmtId="165" fontId="0" fillId="5" borderId="0" xfId="2" applyNumberFormat="1" applyFont="1" applyFill="1"/>
    <xf numFmtId="165" fontId="0" fillId="6" borderId="0" xfId="2" applyNumberFormat="1" applyFont="1" applyFill="1"/>
    <xf numFmtId="165" fontId="0" fillId="7" borderId="0" xfId="2" applyNumberFormat="1" applyFont="1" applyFill="1"/>
    <xf numFmtId="165" fontId="0" fillId="11" borderId="0" xfId="2" applyNumberFormat="1" applyFont="1" applyFill="1"/>
    <xf numFmtId="165" fontId="0" fillId="12" borderId="0" xfId="2" applyNumberFormat="1" applyFont="1" applyFill="1"/>
    <xf numFmtId="165" fontId="0" fillId="13" borderId="0" xfId="2" applyNumberFormat="1" applyFont="1" applyFill="1"/>
    <xf numFmtId="165" fontId="1" fillId="2" borderId="0" xfId="0" applyNumberFormat="1" applyFont="1" applyFill="1"/>
    <xf numFmtId="165" fontId="2" fillId="2" borderId="0" xfId="0" applyNumberFormat="1" applyFont="1" applyFill="1"/>
    <xf numFmtId="165" fontId="1" fillId="5" borderId="0" xfId="0" applyNumberFormat="1" applyFont="1" applyFill="1"/>
    <xf numFmtId="165" fontId="2" fillId="5" borderId="0" xfId="0" applyNumberFormat="1" applyFont="1" applyFill="1"/>
    <xf numFmtId="0" fontId="1" fillId="0" borderId="0" xfId="0" applyFont="1" applyAlignment="1">
      <alignment horizontal="center"/>
    </xf>
    <xf numFmtId="165" fontId="0" fillId="16" borderId="0" xfId="0" applyNumberFormat="1" applyFill="1"/>
    <xf numFmtId="165" fontId="0" fillId="16" borderId="0" xfId="2" applyNumberFormat="1" applyFont="1" applyFill="1"/>
    <xf numFmtId="0" fontId="1" fillId="16" borderId="0" xfId="0" applyFont="1" applyFill="1" applyAlignment="1">
      <alignment horizontal="center"/>
    </xf>
    <xf numFmtId="165" fontId="0" fillId="8" borderId="0" xfId="0" applyNumberFormat="1" applyFill="1"/>
    <xf numFmtId="164" fontId="1" fillId="0" borderId="0" xfId="0" applyNumberFormat="1" applyFont="1" applyFill="1"/>
    <xf numFmtId="164" fontId="1" fillId="0" borderId="0" xfId="0" applyNumberFormat="1" applyFont="1" applyFill="1" applyBorder="1"/>
    <xf numFmtId="164" fontId="2" fillId="0" borderId="0" xfId="0" applyNumberFormat="1" applyFont="1" applyFill="1" applyBorder="1"/>
    <xf numFmtId="164" fontId="2" fillId="0" borderId="0" xfId="0" applyNumberFormat="1" applyFont="1" applyFill="1"/>
    <xf numFmtId="0" fontId="4" fillId="0" borderId="0" xfId="1" applyFont="1" applyFill="1" applyAlignment="1">
      <alignment horizontal="center"/>
    </xf>
    <xf numFmtId="166" fontId="0" fillId="0" borderId="0" xfId="0" applyNumberFormat="1"/>
    <xf numFmtId="166" fontId="0" fillId="8" borderId="0" xfId="0" applyNumberFormat="1" applyFill="1"/>
    <xf numFmtId="166" fontId="0" fillId="10" borderId="0" xfId="0" applyNumberFormat="1" applyFill="1"/>
    <xf numFmtId="166" fontId="0" fillId="4" borderId="0" xfId="0" applyNumberFormat="1" applyFill="1"/>
    <xf numFmtId="166" fontId="0" fillId="5" borderId="0" xfId="0" applyNumberFormat="1" applyFill="1"/>
    <xf numFmtId="166" fontId="0" fillId="6" borderId="0" xfId="0" applyNumberFormat="1" applyFill="1"/>
    <xf numFmtId="166" fontId="0" fillId="16" borderId="0" xfId="0" applyNumberFormat="1" applyFill="1"/>
    <xf numFmtId="166" fontId="0" fillId="7" borderId="0" xfId="0" applyNumberFormat="1" applyFill="1"/>
    <xf numFmtId="166" fontId="0" fillId="11" borderId="0" xfId="0" applyNumberFormat="1" applyFill="1"/>
    <xf numFmtId="166" fontId="0" fillId="12" borderId="0" xfId="0" applyNumberFormat="1" applyFill="1"/>
    <xf numFmtId="166" fontId="0" fillId="13" borderId="0" xfId="0" applyNumberFormat="1" applyFill="1"/>
    <xf numFmtId="166" fontId="2" fillId="9" borderId="0" xfId="0" applyNumberFormat="1" applyFont="1" applyFill="1"/>
    <xf numFmtId="166" fontId="1" fillId="8" borderId="0" xfId="0" applyNumberFormat="1" applyFont="1" applyFill="1"/>
    <xf numFmtId="0" fontId="6" fillId="0" borderId="0" xfId="0" applyFont="1" applyFill="1"/>
    <xf numFmtId="0" fontId="5" fillId="0" borderId="0" xfId="0" applyFont="1" applyFill="1"/>
    <xf numFmtId="164" fontId="0" fillId="0" borderId="0" xfId="0" applyNumberFormat="1" applyFill="1"/>
    <xf numFmtId="0" fontId="7" fillId="0" borderId="0" xfId="0" applyFont="1" applyFill="1"/>
    <xf numFmtId="164" fontId="9" fillId="0" borderId="0" xfId="0" applyNumberFormat="1" applyFont="1" applyFill="1"/>
    <xf numFmtId="0" fontId="9" fillId="0" borderId="0" xfId="0" applyFont="1" applyFill="1" applyAlignment="1">
      <alignment horizontal="right"/>
    </xf>
    <xf numFmtId="166" fontId="9" fillId="0" borderId="0" xfId="0" applyNumberFormat="1" applyFont="1"/>
    <xf numFmtId="164" fontId="9" fillId="0" borderId="0" xfId="0" applyNumberFormat="1" applyFont="1" applyAlignment="1">
      <alignment horizontal="right"/>
    </xf>
    <xf numFmtId="164" fontId="9" fillId="15" borderId="0" xfId="0" applyNumberFormat="1" applyFont="1" applyFill="1"/>
    <xf numFmtId="164" fontId="9" fillId="0" borderId="0" xfId="0" applyNumberFormat="1" applyFont="1"/>
    <xf numFmtId="164" fontId="1" fillId="17" borderId="0" xfId="0" applyNumberFormat="1" applyFont="1" applyFill="1"/>
    <xf numFmtId="164" fontId="1" fillId="17" borderId="0" xfId="0" applyNumberFormat="1" applyFont="1" applyFill="1" applyBorder="1"/>
    <xf numFmtId="164" fontId="2" fillId="17" borderId="0" xfId="0" applyNumberFormat="1" applyFont="1" applyFill="1" applyBorder="1"/>
    <xf numFmtId="165" fontId="1" fillId="17" borderId="0" xfId="0" applyNumberFormat="1" applyFont="1" applyFill="1"/>
    <xf numFmtId="165" fontId="2" fillId="17" borderId="0" xfId="0" applyNumberFormat="1" applyFont="1" applyFill="1"/>
    <xf numFmtId="164" fontId="2" fillId="17" borderId="0" xfId="0" applyNumberFormat="1" applyFont="1" applyFill="1"/>
    <xf numFmtId="165" fontId="0" fillId="0" borderId="0" xfId="0" applyNumberFormat="1" applyFill="1"/>
    <xf numFmtId="10" fontId="0" fillId="0" borderId="0" xfId="0" applyNumberFormat="1"/>
    <xf numFmtId="0" fontId="9" fillId="0" borderId="0" xfId="0" applyFont="1" applyAlignment="1">
      <alignment horizontal="right"/>
    </xf>
    <xf numFmtId="164" fontId="9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 horizontal="right"/>
    </xf>
    <xf numFmtId="165" fontId="0" fillId="17" borderId="0" xfId="0" applyNumberFormat="1" applyFill="1"/>
    <xf numFmtId="0" fontId="6" fillId="17" borderId="0" xfId="0" applyFont="1" applyFill="1"/>
    <xf numFmtId="0" fontId="0" fillId="17" borderId="0" xfId="0" applyFill="1"/>
    <xf numFmtId="0" fontId="7" fillId="17" borderId="0" xfId="0" applyFont="1" applyFill="1"/>
    <xf numFmtId="167" fontId="0" fillId="3" borderId="0" xfId="0" applyNumberFormat="1" applyFill="1"/>
    <xf numFmtId="0" fontId="0" fillId="3" borderId="0" xfId="0" applyFill="1"/>
    <xf numFmtId="166" fontId="0" fillId="0" borderId="0" xfId="0" applyNumberFormat="1" applyFill="1"/>
    <xf numFmtId="0" fontId="1" fillId="0" borderId="0" xfId="0" applyFont="1" applyAlignment="1">
      <alignment horizontal="right"/>
    </xf>
    <xf numFmtId="164" fontId="1" fillId="16" borderId="0" xfId="0" applyNumberFormat="1" applyFont="1" applyFill="1"/>
    <xf numFmtId="164" fontId="1" fillId="16" borderId="0" xfId="0" applyNumberFormat="1" applyFont="1" applyFill="1" applyBorder="1"/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5" borderId="0" xfId="1" applyFont="1" applyFill="1" applyAlignment="1">
      <alignment horizontal="center"/>
    </xf>
    <xf numFmtId="0" fontId="5" fillId="16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3">
    <cellStyle name="Normal" xfId="0" builtinId="0"/>
    <cellStyle name="Normal_10 enero 2005" xfId="1"/>
    <cellStyle name="Porcentual" xfId="2" builtinId="5"/>
  </cellStyles>
  <dxfs count="0"/>
  <tableStyles count="0" defaultTableStyle="TableStyleMedium9" defaultPivotStyle="PivotStyleLight16"/>
  <colors>
    <mruColors>
      <color rgb="FFCDFFF5"/>
      <color rgb="FF009900"/>
      <color rgb="FFCCFF99"/>
      <color rgb="FF66FF33"/>
      <color rgb="FFF0FFE1"/>
      <color rgb="FFD3FFA7"/>
      <color rgb="FFE6FFCD"/>
      <color rgb="FF99FF33"/>
      <color rgb="FFFCE5C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400"/>
              <a:t>Presupuesto de Ingresos 2021</a:t>
            </a:r>
          </a:p>
        </c:rich>
      </c:tx>
      <c:layout>
        <c:manualLayout>
          <c:xMode val="edge"/>
          <c:yMode val="edge"/>
          <c:x val="0.26240966754155731"/>
          <c:y val="6.0802005921375114E-2"/>
        </c:manualLayout>
      </c:layout>
      <c:overlay val="1"/>
    </c:title>
    <c:view3D>
      <c:rAngAx val="1"/>
    </c:view3D>
    <c:plotArea>
      <c:layout>
        <c:manualLayout>
          <c:layoutTarget val="inner"/>
          <c:xMode val="edge"/>
          <c:yMode val="edge"/>
          <c:x val="0.31564107611548581"/>
          <c:y val="0.18518509853556644"/>
          <c:w val="0.60459514435695538"/>
          <c:h val="0.58829268961340553"/>
        </c:manualLayout>
      </c:layout>
      <c:bar3DChart>
        <c:barDir val="bar"/>
        <c:grouping val="clustered"/>
        <c:ser>
          <c:idx val="0"/>
          <c:order val="0"/>
          <c:dLbls>
            <c:dLbl>
              <c:idx val="1"/>
              <c:layout>
                <c:manualLayout>
                  <c:x val="2.2222222222222251E-2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2.2222222222222251E-2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1.6666666666666725E-2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1.1111111111111125E-2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2.7777777777778762E-2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Ingresos!$A$8:$A$13</c:f>
              <c:strCache>
                <c:ptCount val="6"/>
                <c:pt idx="0">
                  <c:v>Ingresos Tributarios</c:v>
                </c:pt>
                <c:pt idx="1">
                  <c:v>Colocación de Bonos</c:v>
                </c:pt>
                <c:pt idx="2">
                  <c:v>Préstamos Externos</c:v>
                </c:pt>
                <c:pt idx="3">
                  <c:v>Ingresos no Tributarios</c:v>
                </c:pt>
                <c:pt idx="4">
                  <c:v>Donaciones</c:v>
                </c:pt>
                <c:pt idx="5">
                  <c:v>Saldos de Caja</c:v>
                </c:pt>
              </c:strCache>
            </c:strRef>
          </c:cat>
          <c:val>
            <c:numRef>
              <c:f>Ingresos!$C$8:$C$13</c:f>
              <c:numCache>
                <c:formatCode>#,##0.0</c:formatCode>
                <c:ptCount val="6"/>
                <c:pt idx="0">
                  <c:v>61426.200000000004</c:v>
                </c:pt>
                <c:pt idx="1">
                  <c:v>29284.400000000001</c:v>
                </c:pt>
                <c:pt idx="2">
                  <c:v>3363.3</c:v>
                </c:pt>
                <c:pt idx="3">
                  <c:v>563.79999999999995</c:v>
                </c:pt>
                <c:pt idx="4">
                  <c:v>195</c:v>
                </c:pt>
                <c:pt idx="5">
                  <c:v>1565.7</c:v>
                </c:pt>
              </c:numCache>
            </c:numRef>
          </c:val>
        </c:ser>
        <c:dLbls>
          <c:showVal val="1"/>
        </c:dLbls>
        <c:gapWidth val="75"/>
        <c:shape val="box"/>
        <c:axId val="71523712"/>
        <c:axId val="71541888"/>
        <c:axId val="0"/>
      </c:bar3DChart>
      <c:catAx>
        <c:axId val="71523712"/>
        <c:scaling>
          <c:orientation val="minMax"/>
        </c:scaling>
        <c:axPos val="l"/>
        <c:maj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71541888"/>
        <c:crosses val="autoZero"/>
        <c:auto val="1"/>
        <c:lblAlgn val="ctr"/>
        <c:lblOffset val="100"/>
      </c:catAx>
      <c:valAx>
        <c:axId val="71541888"/>
        <c:scaling>
          <c:orientation val="minMax"/>
        </c:scaling>
        <c:axPos val="b"/>
        <c:numFmt formatCode="#,##0.0" sourceLinked="1"/>
        <c:majorTickMark val="none"/>
        <c:tickLblPos val="nextTo"/>
        <c:crossAx val="71523712"/>
        <c:crosses val="autoZero"/>
        <c:crossBetween val="between"/>
      </c:valAx>
    </c:plotArea>
    <c:plotVisOnly val="1"/>
    <c:dispBlanksAs val="gap"/>
  </c:chart>
  <c:spPr>
    <a:solidFill>
      <a:schemeClr val="lt1"/>
    </a:solidFill>
    <a:ln w="25400" cap="flat" cmpd="sng" algn="ctr">
      <a:solidFill>
        <a:schemeClr val="accent5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933" l="0.70000000000000062" r="0.70000000000000062" t="0.75000000000000933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Presupuesto</a:t>
            </a:r>
            <a:r>
              <a:rPr lang="es-ES" baseline="0"/>
              <a:t>  de Ingresos 2020 y Proyecto 2021    </a:t>
            </a:r>
          </a:p>
          <a:p>
            <a:pPr>
              <a:defRPr/>
            </a:pPr>
            <a:r>
              <a:rPr lang="es-ES" sz="1400" baseline="0"/>
              <a:t>(En millones Q.)</a:t>
            </a:r>
            <a:endParaRPr lang="es-ES" sz="1400"/>
          </a:p>
        </c:rich>
      </c:tx>
      <c:layout>
        <c:manualLayout>
          <c:xMode val="edge"/>
          <c:yMode val="edge"/>
          <c:x val="0.29468639887245057"/>
          <c:y val="3.0156165858912225E-2"/>
        </c:manualLayout>
      </c:layout>
    </c:title>
    <c:plotArea>
      <c:layout>
        <c:manualLayout>
          <c:layoutTarget val="inner"/>
          <c:xMode val="edge"/>
          <c:yMode val="edge"/>
          <c:x val="0.15267722084422344"/>
          <c:y val="0.12432227070162412"/>
          <c:w val="0.8373177295755575"/>
          <c:h val="0.59750202468632685"/>
        </c:manualLayout>
      </c:layout>
      <c:barChart>
        <c:barDir val="bar"/>
        <c:grouping val="clustered"/>
        <c:ser>
          <c:idx val="1"/>
          <c:order val="0"/>
          <c:tx>
            <c:v>Recomendado 2021</c:v>
          </c:tx>
          <c:spPr>
            <a:gradFill rotWithShape="1">
              <a:gsLst>
                <a:gs pos="0">
                  <a:srgbClr val="C00000"/>
                </a:gs>
                <a:gs pos="80000">
                  <a:srgbClr val="C0504D">
                    <a:shade val="93000"/>
                    <a:satMod val="130000"/>
                  </a:srgbClr>
                </a:gs>
                <a:gs pos="100000">
                  <a:srgbClr val="C0504D">
                    <a:shade val="94000"/>
                    <a:satMod val="135000"/>
                  </a:srgb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Ingresos!$A$8:$A$18</c:f>
              <c:strCache>
                <c:ptCount val="11"/>
                <c:pt idx="0">
                  <c:v>Ingresos Tributarios</c:v>
                </c:pt>
                <c:pt idx="1">
                  <c:v>Colocación de Bonos</c:v>
                </c:pt>
                <c:pt idx="2">
                  <c:v>Préstamos Externos</c:v>
                </c:pt>
                <c:pt idx="3">
                  <c:v>Ingresos no Tributarios</c:v>
                </c:pt>
                <c:pt idx="4">
                  <c:v>Donaciones</c:v>
                </c:pt>
                <c:pt idx="5">
                  <c:v>Saldos de Caja</c:v>
                </c:pt>
                <c:pt idx="6">
                  <c:v>Contribucio-nes a la Seguridad y Previsión Social </c:v>
                </c:pt>
                <c:pt idx="7">
                  <c:v>Vta. De Bienes y Servicios de la Adm. Pública</c:v>
                </c:pt>
                <c:pt idx="8">
                  <c:v>Rentas de la Propiedad</c:v>
                </c:pt>
                <c:pt idx="9">
                  <c:v>Transferen-cias Corrientes</c:v>
                </c:pt>
                <c:pt idx="10">
                  <c:v>Recuperaciones de Préstamos de Largo Plazo</c:v>
                </c:pt>
              </c:strCache>
            </c:strRef>
          </c:cat>
          <c:val>
            <c:numRef>
              <c:f>Ingresos!$C$8:$C$18</c:f>
              <c:numCache>
                <c:formatCode>#,##0.0</c:formatCode>
                <c:ptCount val="11"/>
                <c:pt idx="0">
                  <c:v>61426.200000000004</c:v>
                </c:pt>
                <c:pt idx="1">
                  <c:v>29284.400000000001</c:v>
                </c:pt>
                <c:pt idx="2">
                  <c:v>3363.3</c:v>
                </c:pt>
                <c:pt idx="3">
                  <c:v>563.79999999999995</c:v>
                </c:pt>
                <c:pt idx="4">
                  <c:v>195</c:v>
                </c:pt>
                <c:pt idx="5">
                  <c:v>1565.7</c:v>
                </c:pt>
                <c:pt idx="6">
                  <c:v>2680.6</c:v>
                </c:pt>
                <c:pt idx="7">
                  <c:v>405.2</c:v>
                </c:pt>
                <c:pt idx="8">
                  <c:v>195.5</c:v>
                </c:pt>
                <c:pt idx="9">
                  <c:v>16.8</c:v>
                </c:pt>
                <c:pt idx="10">
                  <c:v>3.5</c:v>
                </c:pt>
              </c:numCache>
            </c:numRef>
          </c:val>
        </c:ser>
        <c:ser>
          <c:idx val="2"/>
          <c:order val="1"/>
          <c:tx>
            <c:v>Vigente 2020*</c:v>
          </c:tx>
          <c:spPr>
            <a:solidFill>
              <a:srgbClr val="0099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Ingresos!$A$8:$A$18</c:f>
              <c:strCache>
                <c:ptCount val="11"/>
                <c:pt idx="0">
                  <c:v>Ingresos Tributarios</c:v>
                </c:pt>
                <c:pt idx="1">
                  <c:v>Colocación de Bonos</c:v>
                </c:pt>
                <c:pt idx="2">
                  <c:v>Préstamos Externos</c:v>
                </c:pt>
                <c:pt idx="3">
                  <c:v>Ingresos no Tributarios</c:v>
                </c:pt>
                <c:pt idx="4">
                  <c:v>Donaciones</c:v>
                </c:pt>
                <c:pt idx="5">
                  <c:v>Saldos de Caja</c:v>
                </c:pt>
                <c:pt idx="6">
                  <c:v>Contribucio-nes a la Seguridad y Previsión Social </c:v>
                </c:pt>
                <c:pt idx="7">
                  <c:v>Vta. De Bienes y Servicios de la Adm. Pública</c:v>
                </c:pt>
                <c:pt idx="8">
                  <c:v>Rentas de la Propiedad</c:v>
                </c:pt>
                <c:pt idx="9">
                  <c:v>Transferen-cias Corrientes</c:v>
                </c:pt>
                <c:pt idx="10">
                  <c:v>Recuperaciones de Préstamos de Largo Plazo</c:v>
                </c:pt>
              </c:strCache>
            </c:strRef>
          </c:cat>
          <c:val>
            <c:numRef>
              <c:f>Ingresos!$D$8:$D$18</c:f>
              <c:numCache>
                <c:formatCode>#,##0.0</c:formatCode>
                <c:ptCount val="11"/>
                <c:pt idx="0">
                  <c:v>64027.700000000004</c:v>
                </c:pt>
                <c:pt idx="1">
                  <c:v>30047.9</c:v>
                </c:pt>
                <c:pt idx="2">
                  <c:v>5744.1</c:v>
                </c:pt>
                <c:pt idx="3">
                  <c:v>837.2</c:v>
                </c:pt>
                <c:pt idx="4">
                  <c:v>269.5</c:v>
                </c:pt>
                <c:pt idx="5">
                  <c:v>3379.9</c:v>
                </c:pt>
                <c:pt idx="6">
                  <c:v>2587.1999999999998</c:v>
                </c:pt>
                <c:pt idx="7">
                  <c:v>422</c:v>
                </c:pt>
                <c:pt idx="8">
                  <c:v>423.5</c:v>
                </c:pt>
                <c:pt idx="9">
                  <c:v>18.3</c:v>
                </c:pt>
                <c:pt idx="10">
                  <c:v>3.4</c:v>
                </c:pt>
              </c:numCache>
            </c:numRef>
          </c:val>
        </c:ser>
        <c:ser>
          <c:idx val="4"/>
          <c:order val="2"/>
          <c:tx>
            <c:v>Aprobado 2020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Ingresos!$A$8:$A$18</c:f>
              <c:strCache>
                <c:ptCount val="11"/>
                <c:pt idx="0">
                  <c:v>Ingresos Tributarios</c:v>
                </c:pt>
                <c:pt idx="1">
                  <c:v>Colocación de Bonos</c:v>
                </c:pt>
                <c:pt idx="2">
                  <c:v>Préstamos Externos</c:v>
                </c:pt>
                <c:pt idx="3">
                  <c:v>Ingresos no Tributarios</c:v>
                </c:pt>
                <c:pt idx="4">
                  <c:v>Donaciones</c:v>
                </c:pt>
                <c:pt idx="5">
                  <c:v>Saldos de Caja</c:v>
                </c:pt>
                <c:pt idx="6">
                  <c:v>Contribucio-nes a la Seguridad y Previsión Social </c:v>
                </c:pt>
                <c:pt idx="7">
                  <c:v>Vta. De Bienes y Servicios de la Adm. Pública</c:v>
                </c:pt>
                <c:pt idx="8">
                  <c:v>Rentas de la Propiedad</c:v>
                </c:pt>
                <c:pt idx="9">
                  <c:v>Transferen-cias Corrientes</c:v>
                </c:pt>
                <c:pt idx="10">
                  <c:v>Recuperaciones de Préstamos de Largo Plazo</c:v>
                </c:pt>
              </c:strCache>
            </c:strRef>
          </c:cat>
          <c:val>
            <c:numRef>
              <c:f>Ingresos!$F$8:$F$18</c:f>
              <c:numCache>
                <c:formatCode>#,##0.0</c:formatCode>
                <c:ptCount val="11"/>
                <c:pt idx="0">
                  <c:v>64027.700000000004</c:v>
                </c:pt>
                <c:pt idx="1">
                  <c:v>14207.6</c:v>
                </c:pt>
                <c:pt idx="2">
                  <c:v>1592.6</c:v>
                </c:pt>
                <c:pt idx="3">
                  <c:v>817.1</c:v>
                </c:pt>
                <c:pt idx="4">
                  <c:v>254.5</c:v>
                </c:pt>
                <c:pt idx="5">
                  <c:v>3367.4</c:v>
                </c:pt>
                <c:pt idx="6">
                  <c:v>2587.1999999999998</c:v>
                </c:pt>
                <c:pt idx="7">
                  <c:v>415.7</c:v>
                </c:pt>
                <c:pt idx="8">
                  <c:v>423.5</c:v>
                </c:pt>
                <c:pt idx="9">
                  <c:v>18.3</c:v>
                </c:pt>
                <c:pt idx="10">
                  <c:v>3.4</c:v>
                </c:pt>
              </c:numCache>
            </c:numRef>
          </c:val>
        </c:ser>
        <c:axId val="71989504"/>
        <c:axId val="72007680"/>
      </c:barChart>
      <c:catAx>
        <c:axId val="71989504"/>
        <c:scaling>
          <c:orientation val="minMax"/>
        </c:scaling>
        <c:axPos val="l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72007680"/>
        <c:crosses val="autoZero"/>
        <c:auto val="1"/>
        <c:lblAlgn val="ctr"/>
        <c:lblOffset val="100"/>
      </c:catAx>
      <c:valAx>
        <c:axId val="72007680"/>
        <c:scaling>
          <c:orientation val="minMax"/>
        </c:scaling>
        <c:axPos val="b"/>
        <c:majorGridlines/>
        <c:numFmt formatCode="#,##0.0" sourceLinked="1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7198950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="1" baseline="0"/>
            </a:pPr>
            <a:endParaRPr lang="es-ES"/>
          </a:p>
        </c:txPr>
      </c:dTable>
      <c:spPr>
        <a:solidFill>
          <a:srgbClr val="CCFF99">
            <a:alpha val="69804"/>
          </a:srgbClr>
        </a:solidFill>
      </c:spPr>
    </c:plotArea>
    <c:plotVisOnly val="1"/>
    <c:dispBlanksAs val="gap"/>
  </c:chart>
  <c:spPr>
    <a:noFill/>
    <a:ln>
      <a:noFill/>
    </a:ln>
  </c:spPr>
  <c:printSettings>
    <c:headerFooter/>
    <c:pageMargins b="0.75000000000000522" l="0.70000000000000062" r="0.70000000000000062" t="0.75000000000000522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s-ES"/>
              <a:t>Proyecto Presupuesto de Ingresos 2021</a:t>
            </a:r>
          </a:p>
          <a:p>
            <a:pPr>
              <a:defRPr/>
            </a:pPr>
            <a:r>
              <a:rPr lang="es-ES"/>
              <a:t>Estimación de los Ingresos Tributarios </a:t>
            </a:r>
          </a:p>
          <a:p>
            <a:pPr>
              <a:defRPr/>
            </a:pPr>
            <a:r>
              <a:rPr lang="es-ES"/>
              <a:t>(61.6% del total ingresos)</a:t>
            </a:r>
          </a:p>
          <a:p>
            <a:pPr>
              <a:defRPr/>
            </a:pPr>
            <a:r>
              <a:rPr lang="es-ES"/>
              <a:t>(En millones Q. y porcentaje)</a:t>
            </a:r>
          </a:p>
        </c:rich>
      </c:tx>
      <c:layout>
        <c:manualLayout>
          <c:xMode val="edge"/>
          <c:yMode val="edge"/>
          <c:x val="0.25485064366954274"/>
          <c:y val="1.1869434352915745E-2"/>
        </c:manualLayout>
      </c:layout>
    </c:title>
    <c:plotArea>
      <c:layout>
        <c:manualLayout>
          <c:layoutTarget val="inner"/>
          <c:xMode val="edge"/>
          <c:yMode val="edge"/>
          <c:x val="0.13532911327260563"/>
          <c:y val="0.13375917914605806"/>
          <c:w val="0.83391693685348645"/>
          <c:h val="0.73452449673220011"/>
        </c:manualLayout>
      </c:layout>
      <c:ofPieChart>
        <c:ofPieType val="pie"/>
        <c:varyColors val="1"/>
        <c:ser>
          <c:idx val="0"/>
          <c:order val="0"/>
          <c:dPt>
            <c:idx val="5"/>
            <c:explosion val="2"/>
          </c:dPt>
          <c:dLbls>
            <c:dLbl>
              <c:idx val="0"/>
              <c:layout>
                <c:manualLayout>
                  <c:x val="0.16806707985031291"/>
                  <c:y val="-5.1434215529301323E-2"/>
                </c:manualLayout>
              </c:layout>
              <c:dLblPos val="bestFit"/>
              <c:showLegendKey val="1"/>
              <c:showVal val="1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0.37721725960725505"/>
                  <c:y val="9.4764917911725088E-2"/>
                </c:manualLayout>
              </c:layout>
              <c:numFmt formatCode="0.00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bestFit"/>
              <c:showLegendKey val="1"/>
              <c:showVal val="1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0.30785343008594562"/>
                  <c:y val="0.19975229954713944"/>
                </c:manualLayout>
              </c:layout>
              <c:showVal val="1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0.17180205415499541"/>
                  <c:y val="0.25914931670532487"/>
                </c:manualLayout>
              </c:layout>
              <c:dLblPos val="bestFit"/>
              <c:showLegendKey val="1"/>
              <c:showVal val="1"/>
              <c:showCatName val="1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.1910817379221613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Impuestos </a:t>
                    </a:r>
                  </a:p>
                  <a:p>
                    <a:r>
                      <a:rPr lang="en-US"/>
                      <a:t>sobre </a:t>
                    </a:r>
                  </a:p>
                  <a:p>
                    <a:r>
                      <a:rPr lang="en-US"/>
                      <a:t>Productos </a:t>
                    </a:r>
                  </a:p>
                  <a:p>
                    <a:r>
                      <a:rPr lang="en-US"/>
                      <a:t>Industriales </a:t>
                    </a:r>
                  </a:p>
                  <a:p>
                    <a:r>
                      <a:rPr lang="en-US"/>
                      <a:t>Primarios
Q4,181.9
6.8%</a:t>
                    </a:r>
                  </a:p>
                </c:rich>
              </c:tx>
              <c:dLblPos val="bestFit"/>
              <c:showLegendKey val="1"/>
              <c:showVal val="1"/>
              <c:showCatName val="1"/>
              <c:showPercent val="1"/>
              <c:separator>
</c:separator>
            </c:dLbl>
            <c:dLbl>
              <c:idx val="5"/>
              <c:layout>
                <c:manualLayout>
                  <c:x val="-0.18860877684407096"/>
                  <c:y val="-5.5390693646940048E-2"/>
                </c:manualLayout>
              </c:layout>
              <c:dLblPos val="bestFit"/>
              <c:showLegendKey val="1"/>
              <c:showVal val="1"/>
              <c:showCatName val="1"/>
              <c:showPercent val="1"/>
              <c:separator>
</c:separator>
            </c:dLbl>
            <c:dLbl>
              <c:idx val="6"/>
              <c:layout>
                <c:manualLayout>
                  <c:x val="-9.5238095238095247E-2"/>
                  <c:y val="0.1900958131507493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Impuestos</a:t>
                    </a:r>
                  </a:p>
                  <a:p>
                    <a:r>
                      <a:rPr lang="en-US"/>
                      <a:t>Internos </a:t>
                    </a:r>
                  </a:p>
                  <a:p>
                    <a:r>
                      <a:rPr lang="en-US"/>
                      <a:t>Sobre Servicios
Q417.6
0.7%</a:t>
                    </a:r>
                  </a:p>
                </c:rich>
              </c:tx>
              <c:dLblPos val="bestFit"/>
              <c:showLegendKey val="1"/>
              <c:showVal val="1"/>
              <c:showCatName val="1"/>
              <c:showPercent val="1"/>
              <c:separator>
</c:separator>
            </c:dLbl>
            <c:dLbl>
              <c:idx val="7"/>
              <c:layout>
                <c:manualLayout>
                  <c:x val="5.7889675555261491E-2"/>
                  <c:y val="-0.3682327900734179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Impuestos </a:t>
                    </a:r>
                  </a:p>
                  <a:p>
                    <a:r>
                      <a:rPr lang="en-US"/>
                      <a:t>Sobre Circulación de Vehículos
Q1,825.8
3.0%</a:t>
                    </a:r>
                  </a:p>
                </c:rich>
              </c:tx>
              <c:dLblPos val="bestFit"/>
              <c:showLegendKey val="1"/>
              <c:showVal val="1"/>
              <c:showCatName val="1"/>
              <c:showPercent val="1"/>
              <c:separator>
</c:separator>
            </c:dLbl>
            <c:dLbl>
              <c:idx val="8"/>
              <c:layout>
                <c:manualLayout>
                  <c:x val="0.17740414801091042"/>
                  <c:y val="-0.1209527453543685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Impuesto por </a:t>
                    </a:r>
                  </a:p>
                  <a:p>
                    <a:r>
                      <a:rPr lang="en-US"/>
                      <a:t>Salida del País
Q192.1
0.3%</a:t>
                    </a:r>
                  </a:p>
                </c:rich>
              </c:tx>
              <c:dLblPos val="bestFit"/>
              <c:showLegendKey val="1"/>
              <c:showVal val="1"/>
              <c:showCatName val="1"/>
              <c:showPercent val="1"/>
              <c:separator>
</c:separator>
            </c:dLbl>
            <c:dLbl>
              <c:idx val="9"/>
              <c:layout>
                <c:manualLayout>
                  <c:x val="0"/>
                  <c:y val="-0.20231295274654401"/>
                </c:manualLayout>
              </c:layout>
              <c:dLblPos val="bestFit"/>
              <c:showLegendKey val="1"/>
              <c:showVal val="1"/>
              <c:showCatName val="1"/>
              <c:showPercent val="1"/>
              <c:separator>
</c:separator>
            </c:dLbl>
            <c:numFmt formatCode="0.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outEnd"/>
            <c:showLegendKey val="1"/>
            <c:showVal val="1"/>
            <c:showCatName val="1"/>
            <c:showPercent val="1"/>
            <c:separator>
</c:separator>
            <c:showLeaderLines val="1"/>
          </c:dLbls>
          <c:cat>
            <c:strRef>
              <c:f>Tributarios!$A$10:$A$19</c:f>
              <c:strCache>
                <c:ptCount val="10"/>
                <c:pt idx="0">
                  <c:v>Impuesto Sobre la Renta</c:v>
                </c:pt>
                <c:pt idx="1">
                  <c:v>Impuesto Sobre el Patrimonio</c:v>
                </c:pt>
                <c:pt idx="2">
                  <c:v>Otros Impuestos Directos</c:v>
                </c:pt>
                <c:pt idx="3">
                  <c:v>Impuestos a las Importaciones</c:v>
                </c:pt>
                <c:pt idx="4">
                  <c:v>Impuestos sobre Productos Industriales Primarios</c:v>
                </c:pt>
                <c:pt idx="5">
                  <c:v>Impuesto al Valor Agregado</c:v>
                </c:pt>
                <c:pt idx="6">
                  <c:v>Impuestos Internos Sobre Servicios</c:v>
                </c:pt>
                <c:pt idx="7">
                  <c:v>Impuestos Sobre Circulación de Vehículos</c:v>
                </c:pt>
                <c:pt idx="8">
                  <c:v>Impuesto por Salida del País</c:v>
                </c:pt>
                <c:pt idx="9">
                  <c:v>Otros Impuestos Indirectos</c:v>
                </c:pt>
              </c:strCache>
            </c:strRef>
          </c:cat>
          <c:val>
            <c:numRef>
              <c:f>Tributarios!$C$10:$C$19</c:f>
              <c:numCache>
                <c:formatCode>"Q"#,##0.0</c:formatCode>
                <c:ptCount val="10"/>
                <c:pt idx="0">
                  <c:v>21867.599999999999</c:v>
                </c:pt>
                <c:pt idx="1">
                  <c:v>33.200000000000003</c:v>
                </c:pt>
                <c:pt idx="3">
                  <c:v>2564.8000000000002</c:v>
                </c:pt>
                <c:pt idx="4">
                  <c:v>4181.8999999999996</c:v>
                </c:pt>
                <c:pt idx="5">
                  <c:v>28822.799999999999</c:v>
                </c:pt>
                <c:pt idx="6">
                  <c:v>417.6</c:v>
                </c:pt>
                <c:pt idx="7">
                  <c:v>1825.8</c:v>
                </c:pt>
                <c:pt idx="8">
                  <c:v>192.1</c:v>
                </c:pt>
                <c:pt idx="9">
                  <c:v>1520.4</c:v>
                </c:pt>
              </c:numCache>
            </c:numRef>
          </c:val>
        </c:ser>
        <c:dLbls>
          <c:showVal val="1"/>
        </c:dLbls>
        <c:gapWidth val="100"/>
        <c:secondPieSize val="75"/>
        <c:serLines/>
      </c:ofPieChart>
    </c:plotArea>
    <c:plotVisOnly val="1"/>
    <c:dispBlanksAs val="zero"/>
  </c:chart>
  <c:spPr>
    <a:ln>
      <a:noFill/>
    </a:ln>
  </c:spPr>
  <c:printSettings>
    <c:headerFooter/>
    <c:pageMargins b="0.75000000000000477" l="0.70000000000000062" r="0.70000000000000062" t="0.7500000000000047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526676</xdr:colOff>
      <xdr:row>92</xdr:row>
      <xdr:rowOff>188259</xdr:rowOff>
    </xdr:from>
    <xdr:to>
      <xdr:col>4</xdr:col>
      <xdr:colOff>281267</xdr:colOff>
      <xdr:row>110</xdr:row>
      <xdr:rowOff>178735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78440</xdr:rowOff>
    </xdr:from>
    <xdr:to>
      <xdr:col>7</xdr:col>
      <xdr:colOff>447675</xdr:colOff>
      <xdr:row>55</xdr:row>
      <xdr:rowOff>68915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0.57083</cdr:x>
      <cdr:y>0.22372</cdr:y>
    </cdr:from>
    <cdr:to>
      <cdr:x>0.96667</cdr:x>
      <cdr:y>0.35566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609850" y="692547"/>
          <a:ext cx="1809750" cy="408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100" b="1"/>
            <a:t>Total: Q.___</a:t>
          </a:r>
          <a:r>
            <a:rPr lang="es-ES" sz="1100" b="1" baseline="0"/>
            <a:t> milllones</a:t>
          </a:r>
          <a:endParaRPr lang="es-ES" sz="1100" b="1"/>
        </a:p>
      </cdr:txBody>
    </cdr:sp>
  </cdr:relSizeAnchor>
  <cdr:relSizeAnchor xmlns:cdr="http://schemas.openxmlformats.org/drawingml/2006/chartDrawing">
    <cdr:from>
      <cdr:x>0.44375</cdr:x>
      <cdr:y>0.85048</cdr:y>
    </cdr:from>
    <cdr:to>
      <cdr:x>0.77291</cdr:x>
      <cdr:y>0.91576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2028840" y="2908213"/>
          <a:ext cx="1504920" cy="2232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000" b="1"/>
            <a:t>Millones</a:t>
          </a:r>
          <a:r>
            <a:rPr lang="es-ES" sz="1000"/>
            <a:t> </a:t>
          </a:r>
          <a:r>
            <a:rPr lang="es-ES" sz="1000" b="1"/>
            <a:t>de Q.</a:t>
          </a:r>
        </a:p>
      </cdr:txBody>
    </cdr:sp>
  </cdr:relSizeAnchor>
  <cdr:relSizeAnchor xmlns:cdr="http://schemas.openxmlformats.org/drawingml/2006/chartDrawing">
    <cdr:from>
      <cdr:x>0.0375</cdr:x>
      <cdr:y>0.91098</cdr:y>
    </cdr:from>
    <cdr:to>
      <cdr:x>0.75208</cdr:x>
      <cdr:y>0.98516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171450" y="3115071"/>
          <a:ext cx="3267075" cy="2536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Fuente:</a:t>
          </a:r>
          <a:r>
            <a:rPr lang="es-ES" sz="1000" b="1" baseline="0"/>
            <a:t> Ministerio de Finanzas Públicas. SICOIN</a:t>
          </a:r>
          <a:r>
            <a:rPr lang="es-ES" sz="1100" baseline="0"/>
            <a:t>.</a:t>
          </a:r>
          <a:endParaRPr lang="es-E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0.03783</cdr:x>
      <cdr:y>0.93861</cdr:y>
    </cdr:from>
    <cdr:to>
      <cdr:x>0.68774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375957" y="5534021"/>
          <a:ext cx="6459530" cy="361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Vigente 2020* = Aprobado </a:t>
          </a:r>
          <a:r>
            <a:rPr lang="es-ES" sz="1000" b="1" baseline="0"/>
            <a:t>y sus ampliaciones.</a:t>
          </a:r>
        </a:p>
        <a:p xmlns:a="http://schemas.openxmlformats.org/drawingml/2006/main">
          <a:r>
            <a:rPr lang="es-ES" sz="1000" b="1"/>
            <a:t>Fuente: Ministerio de Finanzas Públicas. SICOIN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33</xdr:row>
      <xdr:rowOff>104774</xdr:rowOff>
    </xdr:from>
    <xdr:to>
      <xdr:col>5</xdr:col>
      <xdr:colOff>590550</xdr:colOff>
      <xdr:row>68</xdr:row>
      <xdr:rowOff>161925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0.0121</cdr:x>
      <cdr:y>0.93484</cdr:y>
    </cdr:from>
    <cdr:to>
      <cdr:x>0.43557</cdr:x>
      <cdr:y>0.98584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2309" y="6286501"/>
          <a:ext cx="2879966" cy="3428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Fuente: Ministerio de Finanzas Públicas. SICOIN Nota: pueden existir diferencias por redondeo.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33"/>
  </sheetPr>
  <dimension ref="A2:I26"/>
  <sheetViews>
    <sheetView showGridLines="0" tabSelected="1" zoomScale="85" zoomScaleNormal="85" workbookViewId="0"/>
  </sheetViews>
  <sheetFormatPr baseColWidth="10" defaultRowHeight="15"/>
  <cols>
    <col min="1" max="1" width="43.7109375" customWidth="1"/>
    <col min="2" max="2" width="18.140625" customWidth="1"/>
    <col min="3" max="3" width="19.5703125" customWidth="1"/>
    <col min="4" max="4" width="16" customWidth="1"/>
    <col min="5" max="5" width="12.42578125" customWidth="1"/>
    <col min="6" max="6" width="15.28515625" customWidth="1"/>
    <col min="7" max="7" width="17.28515625" customWidth="1"/>
    <col min="9" max="9" width="11.7109375" bestFit="1" customWidth="1"/>
  </cols>
  <sheetData>
    <row r="2" spans="1:9" ht="21">
      <c r="A2" s="91" t="s">
        <v>37</v>
      </c>
      <c r="B2" s="92"/>
      <c r="C2" s="13"/>
      <c r="D2" s="71"/>
      <c r="E2" s="71"/>
      <c r="F2" s="13"/>
      <c r="G2" s="13"/>
      <c r="H2" s="13"/>
    </row>
    <row r="3" spans="1:9" ht="21">
      <c r="A3" s="69"/>
      <c r="B3" s="13"/>
      <c r="C3" s="74" t="s">
        <v>40</v>
      </c>
      <c r="D3" s="71"/>
      <c r="E3" s="74" t="s">
        <v>36</v>
      </c>
      <c r="F3" s="74" t="s">
        <v>35</v>
      </c>
      <c r="G3" s="13"/>
    </row>
    <row r="4" spans="1:9">
      <c r="A4" s="100"/>
      <c r="B4" s="100"/>
      <c r="C4" s="100"/>
      <c r="D4" s="5"/>
      <c r="E4" s="5"/>
      <c r="F4" s="55"/>
      <c r="G4" s="55"/>
    </row>
    <row r="5" spans="1:9">
      <c r="A5" s="46"/>
      <c r="B5" s="101" t="s">
        <v>31</v>
      </c>
      <c r="C5" s="101"/>
      <c r="D5" s="102" t="s">
        <v>28</v>
      </c>
      <c r="E5" s="102"/>
      <c r="F5" s="103" t="s">
        <v>29</v>
      </c>
      <c r="G5" s="103"/>
    </row>
    <row r="6" spans="1:9">
      <c r="A6" s="3"/>
      <c r="B6" s="11">
        <v>20.21</v>
      </c>
      <c r="C6" s="8">
        <v>2021</v>
      </c>
      <c r="D6" s="9">
        <v>2020</v>
      </c>
      <c r="E6" s="30">
        <v>20.2</v>
      </c>
      <c r="F6" s="26">
        <v>2020</v>
      </c>
      <c r="G6" s="27">
        <v>20.2</v>
      </c>
    </row>
    <row r="8" spans="1:9">
      <c r="A8" s="2" t="s">
        <v>0</v>
      </c>
      <c r="B8" s="82">
        <f t="shared" ref="B8:B18" si="0">+C8/$C$21</f>
        <v>0.61611033099297885</v>
      </c>
      <c r="C8" s="79">
        <f>+Tributarios!C8</f>
        <v>61426.200000000004</v>
      </c>
      <c r="D8" s="7">
        <f>+Tributarios!E8</f>
        <v>64027.700000000004</v>
      </c>
      <c r="E8" s="42">
        <f t="shared" ref="E8:E19" si="1">+D8/$D$21</f>
        <v>0.5941655909807565</v>
      </c>
      <c r="F8" s="28">
        <f>+Tributarios!G8</f>
        <v>64027.700000000004</v>
      </c>
      <c r="G8" s="44">
        <f>+F8/$F$21</f>
        <v>0.7299515476258337</v>
      </c>
      <c r="H8" s="51"/>
      <c r="I8" s="51"/>
    </row>
    <row r="9" spans="1:9">
      <c r="A9" s="2" t="s">
        <v>2</v>
      </c>
      <c r="B9" s="82">
        <f t="shared" si="0"/>
        <v>0.29372517552657973</v>
      </c>
      <c r="C9" s="79">
        <f>+Tributarios!C29</f>
        <v>29284.400000000001</v>
      </c>
      <c r="D9" s="7">
        <f>+Tributarios!E29</f>
        <v>30047.9</v>
      </c>
      <c r="E9" s="42">
        <f t="shared" si="1"/>
        <v>0.27883913152011819</v>
      </c>
      <c r="F9" s="28">
        <f>+Tributarios!G29</f>
        <v>14207.6</v>
      </c>
      <c r="G9" s="44">
        <f t="shared" ref="G9:G19" si="2">+F9/$F$21</f>
        <v>0.16197457675426097</v>
      </c>
      <c r="H9" s="51"/>
      <c r="I9" s="51">
        <v>1000000</v>
      </c>
    </row>
    <row r="10" spans="1:9">
      <c r="A10" s="2" t="s">
        <v>1</v>
      </c>
      <c r="B10" s="82">
        <f t="shared" si="0"/>
        <v>3.373420260782347E-2</v>
      </c>
      <c r="C10" s="79">
        <f>+Tributarios!C30</f>
        <v>3363.3</v>
      </c>
      <c r="D10" s="7">
        <f>+Tributarios!E30</f>
        <v>5744.1</v>
      </c>
      <c r="E10" s="42">
        <f t="shared" si="1"/>
        <v>5.3304219441781653E-2</v>
      </c>
      <c r="F10" s="28">
        <f>+Tributarios!G30</f>
        <v>1592.6</v>
      </c>
      <c r="G10" s="44">
        <f t="shared" si="2"/>
        <v>1.8156529669953826E-2</v>
      </c>
      <c r="H10" s="51"/>
      <c r="I10" s="51"/>
    </row>
    <row r="11" spans="1:9">
      <c r="A11" s="2" t="s">
        <v>3</v>
      </c>
      <c r="B11" s="82">
        <f t="shared" si="0"/>
        <v>5.654964894684051E-3</v>
      </c>
      <c r="C11" s="79">
        <f>+Tributarios!C21</f>
        <v>563.79999999999995</v>
      </c>
      <c r="D11" s="7">
        <f>+Tributarios!E21</f>
        <v>837.2</v>
      </c>
      <c r="E11" s="42">
        <f t="shared" si="1"/>
        <v>7.7690660881007644E-3</v>
      </c>
      <c r="F11" s="28">
        <f>+Tributarios!G21</f>
        <v>817.1</v>
      </c>
      <c r="G11" s="44">
        <f t="shared" si="2"/>
        <v>9.3153964544262675E-3</v>
      </c>
      <c r="H11" s="51"/>
      <c r="I11" s="51"/>
    </row>
    <row r="12" spans="1:9">
      <c r="A12" s="2" t="s">
        <v>4</v>
      </c>
      <c r="B12" s="82">
        <f t="shared" si="0"/>
        <v>1.9558676028084252E-3</v>
      </c>
      <c r="C12" s="98">
        <v>195</v>
      </c>
      <c r="D12" s="98">
        <v>269.5</v>
      </c>
      <c r="E12" s="42">
        <f t="shared" si="1"/>
        <v>2.5009117424070184E-3</v>
      </c>
      <c r="F12" s="28">
        <v>254.5</v>
      </c>
      <c r="G12" s="44">
        <f t="shared" si="2"/>
        <v>2.9014421706663627E-3</v>
      </c>
      <c r="H12" s="51"/>
      <c r="I12" s="51"/>
    </row>
    <row r="13" spans="1:9">
      <c r="A13" s="2" t="s">
        <v>5</v>
      </c>
      <c r="B13" s="82">
        <f t="shared" si="0"/>
        <v>1.5704112337011033E-2</v>
      </c>
      <c r="C13" s="99">
        <v>1565.7</v>
      </c>
      <c r="D13" s="98">
        <v>3379.9</v>
      </c>
      <c r="E13" s="42">
        <f t="shared" si="1"/>
        <v>3.1364866783530544E-2</v>
      </c>
      <c r="F13" s="32">
        <v>3367.4</v>
      </c>
      <c r="G13" s="44">
        <f t="shared" si="2"/>
        <v>3.8390241121814973E-2</v>
      </c>
      <c r="H13" s="52"/>
      <c r="I13" s="52"/>
    </row>
    <row r="14" spans="1:9">
      <c r="A14" s="2" t="s">
        <v>33</v>
      </c>
      <c r="B14" s="82">
        <f t="shared" si="0"/>
        <v>2.6886659979939814E-2</v>
      </c>
      <c r="C14" s="80">
        <f>+Tributarios!C22</f>
        <v>2680.6</v>
      </c>
      <c r="D14" s="7">
        <f>+Tributarios!E22</f>
        <v>2587.1999999999998</v>
      </c>
      <c r="E14" s="42">
        <f t="shared" si="1"/>
        <v>2.4008752727107376E-2</v>
      </c>
      <c r="F14" s="32">
        <f>+Tributarios!G22</f>
        <v>2587.1999999999998</v>
      </c>
      <c r="G14" s="44">
        <f t="shared" si="2"/>
        <v>2.9495525280738753E-2</v>
      </c>
      <c r="H14" s="52"/>
      <c r="I14" s="52"/>
    </row>
    <row r="15" spans="1:9">
      <c r="A15" s="2" t="s">
        <v>25</v>
      </c>
      <c r="B15" s="82">
        <f t="shared" si="0"/>
        <v>4.0641925777331993E-3</v>
      </c>
      <c r="C15" s="80">
        <f>+Tributarios!C23</f>
        <v>405.2</v>
      </c>
      <c r="D15" s="7">
        <f>+Tributarios!E23</f>
        <v>422</v>
      </c>
      <c r="E15" s="42">
        <f t="shared" si="1"/>
        <v>3.9160844352347382E-3</v>
      </c>
      <c r="F15" s="32">
        <f>+Tributarios!G23</f>
        <v>415.7</v>
      </c>
      <c r="G15" s="44">
        <f t="shared" si="2"/>
        <v>4.7392122213988485E-3</v>
      </c>
      <c r="H15" s="52"/>
      <c r="I15" s="52"/>
    </row>
    <row r="16" spans="1:9">
      <c r="A16" s="2" t="s">
        <v>18</v>
      </c>
      <c r="B16" s="82">
        <f t="shared" si="0"/>
        <v>1.9608826479438311E-3</v>
      </c>
      <c r="C16" s="80">
        <f>+Tributarios!C24</f>
        <v>195.5</v>
      </c>
      <c r="D16" s="7">
        <f>+Tributarios!E24</f>
        <v>423.5</v>
      </c>
      <c r="E16" s="42">
        <f t="shared" si="1"/>
        <v>3.9300041666396005E-3</v>
      </c>
      <c r="F16" s="32">
        <f>+Tributarios!G24</f>
        <v>423.5</v>
      </c>
      <c r="G16" s="44">
        <f t="shared" si="2"/>
        <v>4.8281365786923556E-3</v>
      </c>
      <c r="H16" s="52"/>
      <c r="I16" s="52"/>
    </row>
    <row r="17" spans="1:9">
      <c r="A17" s="2" t="s">
        <v>32</v>
      </c>
      <c r="B17" s="82">
        <f t="shared" si="0"/>
        <v>1.6850551654964892E-4</v>
      </c>
      <c r="C17" s="99">
        <v>16.8</v>
      </c>
      <c r="D17" s="98">
        <f>17.6+0.7</f>
        <v>18.3</v>
      </c>
      <c r="E17" s="42">
        <f t="shared" si="1"/>
        <v>1.698207231393263E-4</v>
      </c>
      <c r="F17" s="32">
        <f>17.6+0.7</f>
        <v>18.3</v>
      </c>
      <c r="G17" s="44">
        <f t="shared" si="2"/>
        <v>2.0863022288092117E-4</v>
      </c>
      <c r="H17" s="52"/>
      <c r="I17" s="52"/>
    </row>
    <row r="18" spans="1:9">
      <c r="A18" s="2" t="s">
        <v>26</v>
      </c>
      <c r="B18" s="82">
        <f t="shared" si="0"/>
        <v>3.5105315947843527E-5</v>
      </c>
      <c r="C18" s="81">
        <f>+Tributarios!C27</f>
        <v>3.5</v>
      </c>
      <c r="D18" s="7">
        <f>+Tributarios!E27</f>
        <v>3.4</v>
      </c>
      <c r="E18" s="42">
        <f t="shared" si="1"/>
        <v>3.1551391184355704E-5</v>
      </c>
      <c r="F18" s="32">
        <f>+Tributarios!G27</f>
        <v>3.4</v>
      </c>
      <c r="G18" s="44">
        <f t="shared" si="2"/>
        <v>3.8761899333067317E-5</v>
      </c>
      <c r="H18" s="53"/>
      <c r="I18" s="52"/>
    </row>
    <row r="19" spans="1:9">
      <c r="A19" s="2" t="s">
        <v>27</v>
      </c>
      <c r="B19" s="82"/>
      <c r="C19" s="81">
        <v>0</v>
      </c>
      <c r="D19" s="7">
        <f>+Tributarios!E26</f>
        <v>0</v>
      </c>
      <c r="E19" s="42">
        <f t="shared" si="1"/>
        <v>0</v>
      </c>
      <c r="F19" s="32">
        <f>+Tributarios!G26</f>
        <v>0</v>
      </c>
      <c r="G19" s="44">
        <f t="shared" si="2"/>
        <v>0</v>
      </c>
      <c r="H19" s="52"/>
      <c r="I19" s="52"/>
    </row>
    <row r="20" spans="1:9">
      <c r="A20" s="2"/>
      <c r="B20" s="12"/>
      <c r="C20" s="4"/>
      <c r="D20" s="4"/>
      <c r="E20" s="12"/>
      <c r="F20" s="4"/>
      <c r="G20" s="12"/>
      <c r="H20" s="51"/>
      <c r="I20" s="13"/>
    </row>
    <row r="21" spans="1:9">
      <c r="A21" s="3" t="s">
        <v>6</v>
      </c>
      <c r="B21" s="83">
        <f>SUM(B8:B19)</f>
        <v>0.99999999999999989</v>
      </c>
      <c r="C21" s="84">
        <f>SUM(C8:C20)</f>
        <v>99700.000000000015</v>
      </c>
      <c r="D21" s="10">
        <f>SUM(D8:D20)</f>
        <v>107760.7</v>
      </c>
      <c r="E21" s="43">
        <f>SUM(E8:E19)</f>
        <v>1</v>
      </c>
      <c r="F21" s="29">
        <f>SUM(F8:F19)</f>
        <v>87715</v>
      </c>
      <c r="G21" s="45">
        <f>SUM(G8:G19)</f>
        <v>1</v>
      </c>
      <c r="H21" s="54"/>
      <c r="I21" s="13"/>
    </row>
    <row r="22" spans="1:9">
      <c r="A22" s="2"/>
      <c r="C22" s="75">
        <v>99700</v>
      </c>
      <c r="D22" s="77">
        <f>+Tributarios!E6</f>
        <v>107760.70000000001</v>
      </c>
      <c r="E22" s="1"/>
      <c r="F22" s="78">
        <f>+Tributarios!G6</f>
        <v>87715</v>
      </c>
      <c r="G22" s="1"/>
    </row>
    <row r="23" spans="1:9">
      <c r="C23" s="76">
        <f>+C21-C22</f>
        <v>0</v>
      </c>
      <c r="D23" s="76">
        <f>+D21-D22</f>
        <v>0</v>
      </c>
      <c r="E23" s="76"/>
      <c r="F23" s="76">
        <f>+F21-F22</f>
        <v>0</v>
      </c>
      <c r="G23" s="1"/>
    </row>
    <row r="24" spans="1:9">
      <c r="A24" s="14"/>
      <c r="B24" s="13"/>
      <c r="C24" s="1"/>
      <c r="D24" s="1"/>
      <c r="E24" s="1"/>
      <c r="F24" s="1"/>
      <c r="G24" s="1"/>
    </row>
    <row r="25" spans="1:9">
      <c r="C25" s="1"/>
      <c r="D25" s="1"/>
      <c r="E25" s="1"/>
    </row>
    <row r="26" spans="1:9">
      <c r="C26" s="1"/>
      <c r="D26" s="1"/>
      <c r="E26" s="1"/>
    </row>
  </sheetData>
  <mergeCells count="4">
    <mergeCell ref="A4:C4"/>
    <mergeCell ref="B5:C5"/>
    <mergeCell ref="D5:E5"/>
    <mergeCell ref="F5:G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H31"/>
  <sheetViews>
    <sheetView showGridLines="0" zoomScaleNormal="100" workbookViewId="0"/>
  </sheetViews>
  <sheetFormatPr baseColWidth="10" defaultRowHeight="15"/>
  <cols>
    <col min="1" max="1" width="50.42578125" customWidth="1"/>
    <col min="2" max="4" width="12.85546875" customWidth="1"/>
    <col min="5" max="5" width="13.140625" customWidth="1"/>
    <col min="8" max="8" width="14.42578125" customWidth="1"/>
  </cols>
  <sheetData>
    <row r="1" spans="1:8" ht="18.75">
      <c r="A1" s="93" t="s">
        <v>38</v>
      </c>
      <c r="B1" s="92"/>
      <c r="C1" s="96"/>
      <c r="D1" s="96"/>
      <c r="F1" s="13"/>
      <c r="G1" s="13"/>
    </row>
    <row r="2" spans="1:8" ht="18.75">
      <c r="A2" s="72"/>
      <c r="B2" s="13"/>
      <c r="C2" s="87" t="s">
        <v>39</v>
      </c>
      <c r="E2" s="88" t="s">
        <v>35</v>
      </c>
      <c r="F2" s="13"/>
      <c r="G2" s="89" t="s">
        <v>35</v>
      </c>
    </row>
    <row r="3" spans="1:8" ht="18.75">
      <c r="A3" s="72"/>
      <c r="B3" s="105" t="s">
        <v>31</v>
      </c>
      <c r="C3" s="105"/>
      <c r="D3" s="104" t="s">
        <v>28</v>
      </c>
      <c r="E3" s="104"/>
      <c r="F3" s="101" t="s">
        <v>29</v>
      </c>
      <c r="G3" s="101"/>
      <c r="H3" s="70" t="s">
        <v>34</v>
      </c>
    </row>
    <row r="4" spans="1:8">
      <c r="B4" s="31">
        <v>2021</v>
      </c>
      <c r="C4" s="31">
        <v>2021</v>
      </c>
      <c r="D4" s="49">
        <v>2020</v>
      </c>
      <c r="E4" s="49">
        <v>2020</v>
      </c>
      <c r="F4" s="8">
        <v>2020</v>
      </c>
      <c r="G4" s="8">
        <v>2020</v>
      </c>
      <c r="H4" s="31">
        <v>2021</v>
      </c>
    </row>
    <row r="5" spans="1:8">
      <c r="C5" s="75">
        <v>97900</v>
      </c>
      <c r="D5" s="1"/>
      <c r="E5" s="75">
        <v>107760.7</v>
      </c>
      <c r="G5" s="75">
        <v>87715</v>
      </c>
      <c r="H5" s="13"/>
    </row>
    <row r="6" spans="1:8">
      <c r="A6" s="97" t="s">
        <v>6</v>
      </c>
      <c r="B6" s="16">
        <f t="shared" ref="B6:F6" si="0">+B8+B21+B22+B23+B24+B25+B27+B28+B29+B30</f>
        <v>0.99999999999999989</v>
      </c>
      <c r="C6" s="67">
        <f t="shared" si="0"/>
        <v>99700.000000000015</v>
      </c>
      <c r="D6" s="16">
        <f t="shared" si="0"/>
        <v>1</v>
      </c>
      <c r="E6" s="67">
        <f>+E8+E21+E22+E23+E24+E25+E26+E27+E28+E29+E30</f>
        <v>107760.70000000001</v>
      </c>
      <c r="F6" s="16">
        <f t="shared" si="0"/>
        <v>1</v>
      </c>
      <c r="G6" s="67">
        <f t="shared" ref="G6" si="1">+G8+G21+G22+G23+G24+G25+G27+G28+G29+G30</f>
        <v>87715</v>
      </c>
      <c r="H6" s="54"/>
    </row>
    <row r="7" spans="1:8">
      <c r="D7" s="1"/>
      <c r="E7" s="56">
        <v>64027.7</v>
      </c>
      <c r="G7" s="56">
        <v>64027.7</v>
      </c>
      <c r="H7" s="13"/>
    </row>
    <row r="8" spans="1:8">
      <c r="A8" t="s">
        <v>0</v>
      </c>
      <c r="B8" s="15">
        <f t="shared" ref="B8:F8" si="2">SUM(B9:B19)</f>
        <v>0.61611033099297885</v>
      </c>
      <c r="C8" s="68">
        <f t="shared" si="2"/>
        <v>61426.200000000004</v>
      </c>
      <c r="D8" s="15">
        <f t="shared" si="2"/>
        <v>0.59416559098075639</v>
      </c>
      <c r="E8" s="68">
        <f t="shared" si="2"/>
        <v>64027.700000000004</v>
      </c>
      <c r="F8" s="15">
        <f t="shared" si="2"/>
        <v>0.7299515476258337</v>
      </c>
      <c r="G8" s="68">
        <f t="shared" ref="G8" si="3">SUM(G9:G19)</f>
        <v>64027.700000000004</v>
      </c>
      <c r="H8" s="90">
        <f>SUM(H10:H19)</f>
        <v>1</v>
      </c>
    </row>
    <row r="9" spans="1:8">
      <c r="C9" s="1"/>
      <c r="D9" s="1"/>
      <c r="E9" s="56"/>
      <c r="G9" s="56">
        <v>0</v>
      </c>
      <c r="H9" s="71"/>
    </row>
    <row r="10" spans="1:8">
      <c r="A10" s="18" t="s">
        <v>7</v>
      </c>
      <c r="B10" s="6">
        <f>+C10/$C$6</f>
        <v>0.21933400200601802</v>
      </c>
      <c r="C10" s="56">
        <v>21867.599999999999</v>
      </c>
      <c r="D10" s="6">
        <f>+E10/$E$6</f>
        <v>0.19744118217494874</v>
      </c>
      <c r="E10" s="56">
        <f>14631.4+1625.7+5019.3</f>
        <v>21276.400000000001</v>
      </c>
      <c r="F10" s="6">
        <f>+G10/$G$6</f>
        <v>0.24256284557943342</v>
      </c>
      <c r="G10" s="56">
        <f>14631.4+1625.7+5019.3</f>
        <v>21276.400000000001</v>
      </c>
      <c r="H10" s="85">
        <f>+C10/$C$8</f>
        <v>0.35599792922238388</v>
      </c>
    </row>
    <row r="11" spans="1:8">
      <c r="A11" s="18" t="s">
        <v>8</v>
      </c>
      <c r="B11" s="86">
        <f t="shared" ref="B11:B30" si="4">+C11/$C$6</f>
        <v>3.3299899699097289E-4</v>
      </c>
      <c r="C11" s="56">
        <v>33.200000000000003</v>
      </c>
      <c r="D11" s="6">
        <f t="shared" ref="D11:D19" si="5">+E11/$E$6</f>
        <v>2.5890700413044827E-4</v>
      </c>
      <c r="E11" s="56">
        <f>2.5+0.3+25.1</f>
        <v>27.900000000000002</v>
      </c>
      <c r="F11" s="6">
        <f t="shared" ref="F11:F30" si="6">+G11/$G$6</f>
        <v>3.1807558570369948E-4</v>
      </c>
      <c r="G11" s="56">
        <f>2.5+0.3+25.1</f>
        <v>27.900000000000002</v>
      </c>
      <c r="H11" s="85">
        <f t="shared" ref="H11:H19" si="7">+C11/$C$8</f>
        <v>5.4048598155184593E-4</v>
      </c>
    </row>
    <row r="12" spans="1:8">
      <c r="A12" s="18" t="s">
        <v>9</v>
      </c>
      <c r="B12" s="86">
        <f t="shared" si="4"/>
        <v>0</v>
      </c>
      <c r="C12" s="56"/>
      <c r="D12" s="6">
        <f t="shared" si="5"/>
        <v>8.7230316803806936E-3</v>
      </c>
      <c r="E12" s="56">
        <v>940</v>
      </c>
      <c r="F12" s="6">
        <f t="shared" si="6"/>
        <v>1.0716525109730377E-2</v>
      </c>
      <c r="G12" s="56">
        <v>940</v>
      </c>
      <c r="H12" s="85">
        <f t="shared" si="7"/>
        <v>0</v>
      </c>
    </row>
    <row r="13" spans="1:8">
      <c r="A13" s="18" t="s">
        <v>10</v>
      </c>
      <c r="B13" s="6">
        <f t="shared" si="4"/>
        <v>2.5725175526579738E-2</v>
      </c>
      <c r="C13" s="56">
        <v>2564.8000000000002</v>
      </c>
      <c r="D13" s="6">
        <f t="shared" si="5"/>
        <v>2.5135322988807603E-2</v>
      </c>
      <c r="E13" s="56">
        <v>2708.6</v>
      </c>
      <c r="F13" s="6">
        <f t="shared" si="6"/>
        <v>3.0879553098101805E-2</v>
      </c>
      <c r="G13" s="56">
        <v>2708.6</v>
      </c>
      <c r="H13" s="85">
        <f t="shared" si="7"/>
        <v>4.1754170044704053E-2</v>
      </c>
    </row>
    <row r="14" spans="1:8">
      <c r="A14" s="18" t="s">
        <v>24</v>
      </c>
      <c r="B14" s="6">
        <f t="shared" si="4"/>
        <v>4.1944834503510525E-2</v>
      </c>
      <c r="C14" s="56">
        <v>4181.8999999999996</v>
      </c>
      <c r="D14" s="6">
        <f t="shared" si="5"/>
        <v>4.6788857162212198E-2</v>
      </c>
      <c r="E14" s="56">
        <f>820.4+357+3514.6+49.6+175.8+124.6</f>
        <v>5042.0000000000009</v>
      </c>
      <c r="F14" s="6">
        <f t="shared" si="6"/>
        <v>5.7481616599213373E-2</v>
      </c>
      <c r="G14" s="56">
        <f>820.4+357+3514.6+49.6+175.8+124.6</f>
        <v>5042.0000000000009</v>
      </c>
      <c r="H14" s="85">
        <f t="shared" si="7"/>
        <v>6.8080070067821213E-2</v>
      </c>
    </row>
    <row r="15" spans="1:8">
      <c r="A15" s="18" t="s">
        <v>11</v>
      </c>
      <c r="B15" s="6">
        <f t="shared" si="4"/>
        <v>0.28909528585757266</v>
      </c>
      <c r="C15" s="56">
        <v>28822.799999999999</v>
      </c>
      <c r="D15" s="6">
        <f t="shared" si="5"/>
        <v>0.28832310851729803</v>
      </c>
      <c r="E15" s="56">
        <f>15441.9+15628</f>
        <v>31069.9</v>
      </c>
      <c r="F15" s="6">
        <f t="shared" si="6"/>
        <v>0.35421421649660834</v>
      </c>
      <c r="G15" s="56">
        <f>15441.9+15628</f>
        <v>31069.9</v>
      </c>
      <c r="H15" s="85">
        <f t="shared" si="7"/>
        <v>0.4692264864178477</v>
      </c>
    </row>
    <row r="16" spans="1:8">
      <c r="A16" s="18" t="s">
        <v>12</v>
      </c>
      <c r="B16" s="6">
        <f t="shared" si="4"/>
        <v>4.1885656970912736E-3</v>
      </c>
      <c r="C16" s="56">
        <v>417.6</v>
      </c>
      <c r="D16" s="6">
        <f t="shared" si="5"/>
        <v>4.703013250656315E-3</v>
      </c>
      <c r="E16" s="56">
        <f>8.5+498.3</f>
        <v>506.8</v>
      </c>
      <c r="F16" s="6">
        <f t="shared" si="6"/>
        <v>5.7778031123525055E-3</v>
      </c>
      <c r="G16" s="56">
        <f>8.5+498.3</f>
        <v>506.8</v>
      </c>
      <c r="H16" s="85">
        <f t="shared" si="7"/>
        <v>6.798401984820809E-3</v>
      </c>
    </row>
    <row r="17" spans="1:8">
      <c r="A17" s="18" t="s">
        <v>13</v>
      </c>
      <c r="B17" s="6">
        <f t="shared" si="4"/>
        <v>1.8312938816449346E-2</v>
      </c>
      <c r="C17" s="56">
        <v>1825.8</v>
      </c>
      <c r="D17" s="6">
        <f t="shared" si="5"/>
        <v>1.821350455221616E-2</v>
      </c>
      <c r="E17" s="56">
        <f>904.7+1.8+8.2+1048</f>
        <v>1962.7</v>
      </c>
      <c r="F17" s="6">
        <f t="shared" si="6"/>
        <v>2.2375876417944481E-2</v>
      </c>
      <c r="G17" s="56">
        <f>904.7+1.8+8.2+1048</f>
        <v>1962.7</v>
      </c>
      <c r="H17" s="85">
        <f t="shared" si="7"/>
        <v>2.9723473045703622E-2</v>
      </c>
    </row>
    <row r="18" spans="1:8">
      <c r="A18" s="18" t="s">
        <v>14</v>
      </c>
      <c r="B18" s="6">
        <f t="shared" si="4"/>
        <v>1.9267803410230688E-3</v>
      </c>
      <c r="C18" s="56">
        <v>192.1</v>
      </c>
      <c r="D18" s="6">
        <f t="shared" si="5"/>
        <v>3.093892300254174E-3</v>
      </c>
      <c r="E18" s="56">
        <v>333.4</v>
      </c>
      <c r="F18" s="6">
        <f t="shared" si="6"/>
        <v>3.8009462463660716E-3</v>
      </c>
      <c r="G18" s="56">
        <v>333.4</v>
      </c>
      <c r="H18" s="85">
        <f t="shared" si="7"/>
        <v>3.1273300318105301E-3</v>
      </c>
    </row>
    <row r="19" spans="1:8">
      <c r="A19" s="18" t="s">
        <v>15</v>
      </c>
      <c r="B19" s="6">
        <f t="shared" si="4"/>
        <v>1.5249749247743229E-2</v>
      </c>
      <c r="C19" s="56">
        <v>1520.4</v>
      </c>
      <c r="D19" s="6">
        <f t="shared" si="5"/>
        <v>1.4847713498520332E-3</v>
      </c>
      <c r="E19" s="56">
        <v>160</v>
      </c>
      <c r="F19" s="6">
        <f t="shared" si="6"/>
        <v>1.8240893803796387E-3</v>
      </c>
      <c r="G19" s="56">
        <v>160</v>
      </c>
      <c r="H19" s="85">
        <f t="shared" si="7"/>
        <v>2.4751653203356223E-2</v>
      </c>
    </row>
    <row r="20" spans="1:8">
      <c r="B20" s="6"/>
      <c r="C20" s="1"/>
      <c r="D20" s="1"/>
      <c r="E20" s="56"/>
      <c r="G20" s="56"/>
      <c r="H20" s="71"/>
    </row>
    <row r="21" spans="1:8">
      <c r="A21" t="s">
        <v>3</v>
      </c>
      <c r="B21" s="25">
        <f t="shared" si="4"/>
        <v>5.654964894684051E-3</v>
      </c>
      <c r="C21" s="57">
        <v>563.79999999999995</v>
      </c>
      <c r="D21" s="33">
        <f>+E21/$E$6</f>
        <v>7.7690660881007635E-3</v>
      </c>
      <c r="E21" s="57">
        <v>837.2</v>
      </c>
      <c r="F21" s="50">
        <f t="shared" si="6"/>
        <v>9.3153964544262675E-3</v>
      </c>
      <c r="G21" s="57">
        <v>817.1</v>
      </c>
      <c r="H21" s="71"/>
    </row>
    <row r="22" spans="1:8">
      <c r="A22" t="s">
        <v>16</v>
      </c>
      <c r="B22" s="19">
        <f t="shared" si="4"/>
        <v>2.6886659979939814E-2</v>
      </c>
      <c r="C22" s="58">
        <v>2680.6</v>
      </c>
      <c r="D22" s="34">
        <f t="shared" ref="D22:D30" si="8">+E22/$E$6</f>
        <v>2.4008752727107372E-2</v>
      </c>
      <c r="E22" s="58">
        <v>2587.1999999999998</v>
      </c>
      <c r="F22" s="19">
        <f t="shared" si="6"/>
        <v>2.9495525280738753E-2</v>
      </c>
      <c r="G22" s="58">
        <v>2587.1999999999998</v>
      </c>
      <c r="H22" s="71"/>
    </row>
    <row r="23" spans="1:8">
      <c r="A23" t="s">
        <v>17</v>
      </c>
      <c r="B23" s="20">
        <f t="shared" si="4"/>
        <v>4.0641925777331993E-3</v>
      </c>
      <c r="C23" s="59">
        <v>405.2</v>
      </c>
      <c r="D23" s="35">
        <f t="shared" si="8"/>
        <v>3.9160844352347374E-3</v>
      </c>
      <c r="E23" s="59">
        <v>422</v>
      </c>
      <c r="F23" s="20">
        <f t="shared" si="6"/>
        <v>4.7392122213988485E-3</v>
      </c>
      <c r="G23" s="59">
        <v>415.7</v>
      </c>
      <c r="H23" s="73"/>
    </row>
    <row r="24" spans="1:8">
      <c r="A24" t="s">
        <v>18</v>
      </c>
      <c r="B24" s="21">
        <f t="shared" si="4"/>
        <v>1.9608826479438311E-3</v>
      </c>
      <c r="C24" s="60">
        <v>195.5</v>
      </c>
      <c r="D24" s="36">
        <f t="shared" si="8"/>
        <v>3.9300041666396005E-3</v>
      </c>
      <c r="E24" s="60">
        <v>423.5</v>
      </c>
      <c r="F24" s="21">
        <f t="shared" si="6"/>
        <v>4.8281365786923556E-3</v>
      </c>
      <c r="G24" s="60">
        <v>423.5</v>
      </c>
      <c r="H24" s="71"/>
    </row>
    <row r="25" spans="1:8">
      <c r="A25" t="s">
        <v>19</v>
      </c>
      <c r="B25" s="22">
        <f t="shared" si="4"/>
        <v>2.1243731193580739E-3</v>
      </c>
      <c r="C25" s="61">
        <v>211.8</v>
      </c>
      <c r="D25" s="37">
        <f t="shared" si="8"/>
        <v>2.6707324655463448E-3</v>
      </c>
      <c r="E25" s="61">
        <v>287.8</v>
      </c>
      <c r="F25" s="22">
        <f t="shared" si="6"/>
        <v>3.1100723935472839E-3</v>
      </c>
      <c r="G25" s="61">
        <v>272.8</v>
      </c>
      <c r="H25" s="71"/>
    </row>
    <row r="26" spans="1:8">
      <c r="A26" t="s">
        <v>30</v>
      </c>
      <c r="B26" s="47"/>
      <c r="C26" s="62">
        <v>0</v>
      </c>
      <c r="D26" s="48"/>
      <c r="E26" s="62">
        <v>0</v>
      </c>
      <c r="F26" s="47">
        <f t="shared" si="6"/>
        <v>0</v>
      </c>
      <c r="G26" s="62">
        <v>0</v>
      </c>
      <c r="H26" s="71"/>
    </row>
    <row r="27" spans="1:8">
      <c r="A27" t="s">
        <v>20</v>
      </c>
      <c r="B27" s="17">
        <f t="shared" si="4"/>
        <v>3.5105315947843527E-5</v>
      </c>
      <c r="C27" s="63">
        <v>3.5</v>
      </c>
      <c r="D27" s="38">
        <f t="shared" si="8"/>
        <v>3.1551391184355704E-5</v>
      </c>
      <c r="E27" s="63">
        <v>3.4</v>
      </c>
      <c r="F27" s="17">
        <f t="shared" si="6"/>
        <v>3.8761899333067317E-5</v>
      </c>
      <c r="G27" s="63">
        <v>3.4</v>
      </c>
      <c r="H27" s="71"/>
    </row>
    <row r="28" spans="1:8">
      <c r="A28" t="s">
        <v>21</v>
      </c>
      <c r="B28" s="20">
        <f t="shared" si="4"/>
        <v>1.5704112337011033E-2</v>
      </c>
      <c r="C28" s="64">
        <v>1565.7</v>
      </c>
      <c r="D28" s="39">
        <f t="shared" si="8"/>
        <v>3.1364866783530544E-2</v>
      </c>
      <c r="E28" s="64">
        <v>3379.9</v>
      </c>
      <c r="F28" s="20">
        <f t="shared" si="6"/>
        <v>3.8390241121814973E-2</v>
      </c>
      <c r="G28" s="64">
        <v>3367.4</v>
      </c>
      <c r="H28" s="71"/>
    </row>
    <row r="29" spans="1:8">
      <c r="A29" t="s">
        <v>22</v>
      </c>
      <c r="B29" s="23">
        <f t="shared" si="4"/>
        <v>0.29372517552657973</v>
      </c>
      <c r="C29" s="65">
        <v>29284.400000000001</v>
      </c>
      <c r="D29" s="40">
        <f t="shared" si="8"/>
        <v>0.27883913152011819</v>
      </c>
      <c r="E29" s="65">
        <v>30047.9</v>
      </c>
      <c r="F29" s="19">
        <f t="shared" si="6"/>
        <v>0.16197457675426097</v>
      </c>
      <c r="G29" s="65">
        <v>14207.6</v>
      </c>
      <c r="H29" s="71"/>
    </row>
    <row r="30" spans="1:8">
      <c r="A30" t="s">
        <v>23</v>
      </c>
      <c r="B30" s="24">
        <f t="shared" si="4"/>
        <v>3.373420260782347E-2</v>
      </c>
      <c r="C30" s="66">
        <v>3363.3</v>
      </c>
      <c r="D30" s="41">
        <f t="shared" si="8"/>
        <v>5.3304219441781646E-2</v>
      </c>
      <c r="E30" s="66">
        <v>5744.1</v>
      </c>
      <c r="F30" s="24">
        <f t="shared" si="6"/>
        <v>1.8156529669953826E-2</v>
      </c>
      <c r="G30" s="66">
        <v>1592.6</v>
      </c>
      <c r="H30" s="71"/>
    </row>
    <row r="31" spans="1:8">
      <c r="A31" s="97" t="s">
        <v>6</v>
      </c>
      <c r="C31" s="94">
        <f>SUM(C21:C30)+C8</f>
        <v>99700</v>
      </c>
      <c r="D31" s="95"/>
      <c r="E31" s="94">
        <f>SUM(E21:E30)+E8</f>
        <v>107760.70000000001</v>
      </c>
      <c r="F31" s="95"/>
      <c r="G31" s="94">
        <f>SUM(G21:G30)+G8</f>
        <v>87715</v>
      </c>
      <c r="H31" s="13"/>
    </row>
  </sheetData>
  <mergeCells count="3">
    <mergeCell ref="D3:E3"/>
    <mergeCell ref="B3:C3"/>
    <mergeCell ref="F3:G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Ingresos</vt:lpstr>
      <vt:lpstr>Tributarios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ventanilla5</dc:creator>
  <cp:lastModifiedBy>transpfis08</cp:lastModifiedBy>
  <cp:lastPrinted>2012-11-29T20:50:10Z</cp:lastPrinted>
  <dcterms:created xsi:type="dcterms:W3CDTF">2011-01-04T18:11:36Z</dcterms:created>
  <dcterms:modified xsi:type="dcterms:W3CDTF">2020-09-03T21:52:51Z</dcterms:modified>
</cp:coreProperties>
</file>