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/>
  </bookViews>
  <sheets>
    <sheet name="Ingresos" sheetId="1" r:id="rId1"/>
    <sheet name="Tributari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9" i="1"/>
  <c r="D18" l="1"/>
  <c r="C18"/>
  <c r="C16"/>
  <c r="C15"/>
  <c r="C14"/>
  <c r="C11"/>
  <c r="C10"/>
  <c r="C9"/>
  <c r="D19"/>
  <c r="F19"/>
  <c r="F18"/>
  <c r="D16"/>
  <c r="F16"/>
  <c r="D15"/>
  <c r="F15"/>
  <c r="D14"/>
  <c r="F14"/>
  <c r="D11"/>
  <c r="F11"/>
  <c r="D10"/>
  <c r="F10"/>
  <c r="D9"/>
  <c r="F9"/>
  <c r="G8" i="2" l="1"/>
  <c r="G6" l="1"/>
  <c r="F30" s="1"/>
  <c r="F8" i="1"/>
  <c r="F21" s="1"/>
  <c r="G31" i="2"/>
  <c r="F19"/>
  <c r="F22"/>
  <c r="F24"/>
  <c r="F26"/>
  <c r="F28"/>
  <c r="F17" l="1"/>
  <c r="F15"/>
  <c r="F13"/>
  <c r="F29"/>
  <c r="F25"/>
  <c r="F21"/>
  <c r="F16"/>
  <c r="F12"/>
  <c r="F11"/>
  <c r="F27"/>
  <c r="F23"/>
  <c r="F18"/>
  <c r="F14"/>
  <c r="F10"/>
  <c r="F22" i="1"/>
  <c r="F23" s="1"/>
  <c r="G19"/>
  <c r="G15"/>
  <c r="G13"/>
  <c r="G11"/>
  <c r="G9"/>
  <c r="G18"/>
  <c r="G10"/>
  <c r="G8"/>
  <c r="G16"/>
  <c r="G14"/>
  <c r="G17"/>
  <c r="G12"/>
  <c r="E8" i="2"/>
  <c r="C8"/>
  <c r="F8" l="1"/>
  <c r="F6" s="1"/>
  <c r="E31"/>
  <c r="E32" s="1"/>
  <c r="D8" i="1"/>
  <c r="C31" i="2"/>
  <c r="C8" i="1"/>
  <c r="C21" s="1"/>
  <c r="H19" i="2"/>
  <c r="H18"/>
  <c r="H16"/>
  <c r="H14"/>
  <c r="H12"/>
  <c r="H10"/>
  <c r="H17"/>
  <c r="H15"/>
  <c r="H13"/>
  <c r="H11"/>
  <c r="E6"/>
  <c r="D22" i="1" s="1"/>
  <c r="D21"/>
  <c r="C6" i="2"/>
  <c r="C22" i="1" s="1"/>
  <c r="B18" l="1"/>
  <c r="B27" i="2"/>
  <c r="C23" i="1"/>
  <c r="D23"/>
  <c r="B29" i="2"/>
  <c r="B12"/>
  <c r="H8"/>
  <c r="D27"/>
  <c r="D18"/>
  <c r="D16"/>
  <c r="D19"/>
  <c r="D17"/>
  <c r="D15"/>
  <c r="D13"/>
  <c r="D11"/>
  <c r="D14"/>
  <c r="D12"/>
  <c r="D10"/>
  <c r="D25"/>
  <c r="D28"/>
  <c r="D21"/>
  <c r="D29"/>
  <c r="D22"/>
  <c r="D23"/>
  <c r="D24"/>
  <c r="D30"/>
  <c r="E13" i="1"/>
  <c r="E17"/>
  <c r="E19"/>
  <c r="E16"/>
  <c r="E15"/>
  <c r="E14"/>
  <c r="E18"/>
  <c r="B17" i="2"/>
  <c r="B15"/>
  <c r="B30"/>
  <c r="B13"/>
  <c r="B10"/>
  <c r="B25"/>
  <c r="B14"/>
  <c r="B28"/>
  <c r="B21"/>
  <c r="B11"/>
  <c r="B23"/>
  <c r="B24"/>
  <c r="B22"/>
  <c r="B18"/>
  <c r="B19"/>
  <c r="B16"/>
  <c r="B17" i="1"/>
  <c r="B15"/>
  <c r="B16"/>
  <c r="B13"/>
  <c r="B14"/>
  <c r="E12"/>
  <c r="B8"/>
  <c r="B12"/>
  <c r="B9"/>
  <c r="B10"/>
  <c r="B11"/>
  <c r="E8"/>
  <c r="E10"/>
  <c r="E11"/>
  <c r="E9"/>
  <c r="D8" i="2" l="1"/>
  <c r="D6" s="1"/>
  <c r="B21" i="1"/>
  <c r="E21"/>
  <c r="G21"/>
  <c r="B8" i="2"/>
  <c r="B6" s="1"/>
</calcChain>
</file>

<file path=xl/sharedStrings.xml><?xml version="1.0" encoding="utf-8"?>
<sst xmlns="http://schemas.openxmlformats.org/spreadsheetml/2006/main" count="51" uniqueCount="40">
  <si>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</si>
  <si>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</si>
  <si>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</si>
  <si>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</si>
  <si>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</si>
  <si>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</si>
  <si>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</si>
  <si>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</si>
  <si>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</si>
  <si>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</si>
  <si>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</si>
  <si>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</si>
  <si>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</si>
  <si>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</si>
  <si>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</si>
  <si>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</si>
  <si>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</si>
  <si>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</si>
  <si>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</si>
  <si>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</si>
  <si>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</si>
  <si>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</si>
  <si>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</si>
  <si>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</si>
  <si>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</si>
  <si>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</si>
  <si>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</si>
  <si>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</si>
  <si>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</si>
  <si>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</si>
  <si>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</si>
  <si>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Recomendado</t>
  </si>
  <si>
    <t>Recomendado %</t>
  </si>
  <si>
    <t>ok -ag</t>
  </si>
  <si>
    <t>ok-ag</t>
  </si>
  <si>
    <t>ok-sep</t>
  </si>
  <si>
    <t xml:space="preserve">Proyecto Presupuesto Ciudadano 2023, Ingresos </t>
  </si>
  <si>
    <t>Proyecto Presupuesto ciudadano 2023, Ingresos</t>
  </si>
  <si>
    <t>ok</t>
  </si>
  <si>
    <t xml:space="preserve">Contribuciones a la Seguridad y Previsión Social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</si>
</sst>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&quot;Q&quot;#,##0.0"/>
    <numFmt numFmtId="167" formatCode="&quot;Q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  <fill>
      <patternFill patternType="solid">
        <fgColor rgb="FF99FF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0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/>
    <xf numFmtId="9" fontId="1" fillId="3" borderId="0" xfId="0" applyNumberFormat="1" applyFont="1" applyFill="1" applyAlignment="1">
      <alignment horizontal="center"/>
    </xf>
    <xf numFmtId="165" fontId="1" fillId="0" borderId="0" xfId="0" applyNumberFormat="1" applyFont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164" fontId="1" fillId="5" borderId="0" xfId="0" applyNumberFormat="1" applyFont="1" applyFill="1" applyBorder="1"/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165" fontId="0" fillId="16" borderId="0" xfId="0" applyNumberFormat="1" applyFill="1"/>
    <xf numFmtId="165" fontId="0" fillId="16" borderId="0" xfId="2" applyNumberFormat="1" applyFon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0" fontId="6" fillId="0" borderId="0" xfId="0" applyFont="1" applyFill="1"/>
    <xf numFmtId="0" fontId="5" fillId="0" borderId="0" xfId="0" applyFont="1" applyFill="1"/>
    <xf numFmtId="164" fontId="0" fillId="0" borderId="0" xfId="0" applyNumberFormat="1" applyFill="1"/>
    <xf numFmtId="0" fontId="7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1" fillId="17" borderId="0" xfId="0" applyNumberFormat="1" applyFont="1" applyFill="1"/>
    <xf numFmtId="164" fontId="1" fillId="17" borderId="0" xfId="0" applyNumberFormat="1" applyFont="1" applyFill="1" applyBorder="1"/>
    <xf numFmtId="164" fontId="2" fillId="17" borderId="0" xfId="0" applyNumberFormat="1" applyFont="1" applyFill="1" applyBorder="1"/>
    <xf numFmtId="165" fontId="1" fillId="17" borderId="0" xfId="0" applyNumberFormat="1" applyFont="1" applyFill="1"/>
    <xf numFmtId="165" fontId="2" fillId="17" borderId="0" xfId="0" applyNumberFormat="1" applyFont="1" applyFill="1"/>
    <xf numFmtId="164" fontId="2" fillId="17" borderId="0" xfId="0" applyNumberFormat="1" applyFont="1" applyFill="1"/>
    <xf numFmtId="165" fontId="0" fillId="0" borderId="0" xfId="0" applyNumberFormat="1" applyFill="1"/>
    <xf numFmtId="10" fontId="0" fillId="0" borderId="0" xfId="0" applyNumberFormat="1"/>
    <xf numFmtId="16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165" fontId="0" fillId="17" borderId="0" xfId="0" applyNumberFormat="1" applyFill="1"/>
    <xf numFmtId="167" fontId="0" fillId="3" borderId="0" xfId="0" applyNumberFormat="1" applyFill="1"/>
    <xf numFmtId="0" fontId="0" fillId="3" borderId="0" xfId="0" applyFill="1"/>
    <xf numFmtId="166" fontId="0" fillId="0" borderId="0" xfId="0" applyNumberFormat="1" applyFill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7" fillId="12" borderId="0" xfId="0" applyFont="1" applyFill="1"/>
    <xf numFmtId="0" fontId="0" fillId="12" borderId="0" xfId="0" applyFill="1"/>
    <xf numFmtId="0" fontId="6" fillId="12" borderId="0" xfId="0" applyFont="1" applyFill="1"/>
    <xf numFmtId="167" fontId="0" fillId="0" borderId="0" xfId="0" applyNumberFormat="1"/>
    <xf numFmtId="164" fontId="10" fillId="15" borderId="0" xfId="0" applyNumberFormat="1" applyFont="1" applyFill="1"/>
    <xf numFmtId="164" fontId="11" fillId="0" borderId="0" xfId="0" applyNumberFormat="1" applyFont="1"/>
    <xf numFmtId="164" fontId="10" fillId="0" borderId="0" xfId="0" applyNumberFormat="1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F0FFE1"/>
      <color rgb="FFCCCCFF"/>
      <color rgb="FFCC9900"/>
      <color rgb="FF66FF33"/>
      <color rgb="FF009900"/>
      <color rgb="FFCDFFF5"/>
      <color rgb="FFCCFF99"/>
      <color rgb="FFD3FFA7"/>
      <color rgb="FFE6FFCD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000"/>
            </a:pPr>
            <a:r>
              <a:rPr lang="es-ES" sz="2000"/>
              <a:t>Presupuesto de Ingresos 2023</a:t>
            </a:r>
          </a:p>
        </c:rich>
      </c:tx>
      <c:layout>
        <c:manualLayout>
          <c:xMode val="edge"/>
          <c:yMode val="edge"/>
          <c:x val="0.35400453060224102"/>
          <c:y val="5.4697808729578398E-2"/>
        </c:manualLayout>
      </c:layout>
      <c:overlay val="1"/>
    </c:title>
    <c:view3D>
      <c:rAngAx val="1"/>
    </c:view3D>
    <c:sideWall>
      <c:spPr>
        <a:noFill/>
      </c:spPr>
    </c:sideWall>
    <c:backWall>
      <c:spPr>
        <a:noFill/>
      </c:spPr>
    </c:backWall>
    <c:plotArea>
      <c:layout>
        <c:manualLayout>
          <c:layoutTarget val="inner"/>
          <c:xMode val="edge"/>
          <c:yMode val="edge"/>
          <c:x val="0.31441979509876938"/>
          <c:y val="0.17908090711533292"/>
          <c:w val="0.63307843209236825"/>
          <c:h val="0.58829268961340553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2D050"/>
            </a:solidFill>
          </c:spPr>
          <c:dLbls>
            <c:dLbl>
              <c:idx val="0"/>
              <c:layout>
                <c:manualLayout>
                  <c:x val="1.343390781800546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5.1245021304331482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3.9032377833417547E-3"/>
                  <c:y val="-4.0694198160878565E-3"/>
                </c:manualLayout>
              </c:layout>
              <c:showVal val="1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0680100959134905E-2"/>
                  <c:y val="-2.0347099080439291E-3"/>
                </c:manualLayout>
              </c:layout>
              <c:showVal val="1"/>
            </c:dLbl>
            <c:dLbl>
              <c:idx val="6"/>
              <c:layout>
                <c:manualLayout>
                  <c:x val="6.1063217354570447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6.1063217354570872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4.885057388365633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4.885057388365633E-3"/>
                  <c:y val="-3.7302584058171588E-17"/>
                </c:manualLayout>
              </c:layout>
              <c:showVal val="1"/>
            </c:dLbl>
            <c:dLbl>
              <c:idx val="10"/>
              <c:layout>
                <c:manualLayout>
                  <c:x val="7.3275860825484295E-3"/>
                  <c:y val="4.0694198160878565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84610.7</c:v>
                </c:pt>
                <c:pt idx="1">
                  <c:v>12775.1</c:v>
                </c:pt>
                <c:pt idx="2">
                  <c:v>3096.7</c:v>
                </c:pt>
                <c:pt idx="3">
                  <c:v>850.6</c:v>
                </c:pt>
                <c:pt idx="4">
                  <c:v>83.9</c:v>
                </c:pt>
                <c:pt idx="5">
                  <c:v>6965.9</c:v>
                </c:pt>
                <c:pt idx="6">
                  <c:v>3043.1</c:v>
                </c:pt>
                <c:pt idx="7">
                  <c:v>515.4</c:v>
                </c:pt>
                <c:pt idx="8">
                  <c:v>217.8</c:v>
                </c:pt>
                <c:pt idx="9">
                  <c:v>13.4</c:v>
                </c:pt>
                <c:pt idx="10">
                  <c:v>122.2</c:v>
                </c:pt>
              </c:numCache>
            </c:numRef>
          </c:val>
        </c:ser>
        <c:dLbls>
          <c:showVal val="1"/>
        </c:dLbls>
        <c:gapWidth val="75"/>
        <c:shape val="box"/>
        <c:axId val="69328896"/>
        <c:axId val="69330432"/>
        <c:axId val="0"/>
      </c:bar3DChart>
      <c:catAx>
        <c:axId val="6932889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69330432"/>
        <c:crosses val="autoZero"/>
        <c:auto val="1"/>
        <c:lblAlgn val="ctr"/>
        <c:lblOffset val="100"/>
      </c:catAx>
      <c:valAx>
        <c:axId val="69330432"/>
        <c:scaling>
          <c:orientation val="minMax"/>
        </c:scaling>
        <c:axPos val="b"/>
        <c:majorGridlines/>
        <c:numFmt formatCode="#,##0.0" sourceLinked="1"/>
        <c:majorTickMark val="none"/>
        <c:tickLblPos val="nextTo"/>
        <c:crossAx val="69328896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</a:t>
            </a:r>
            <a:r>
              <a:rPr lang="es-ES" baseline="0"/>
              <a:t>  de Ingresos 2022 y Proyecto 2023  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29468639887245268"/>
          <c:y val="3.0156165858912225E-2"/>
        </c:manualLayout>
      </c:layout>
    </c:title>
    <c:plotArea>
      <c:layout>
        <c:manualLayout>
          <c:layoutTarget val="inner"/>
          <c:xMode val="edge"/>
          <c:yMode val="edge"/>
          <c:x val="0.27242757011695412"/>
          <c:y val="0.12216825885455759"/>
          <c:w val="0.8373177295755575"/>
          <c:h val="0.5975020246863243"/>
        </c:manualLayout>
      </c:layout>
      <c:barChart>
        <c:barDir val="bar"/>
        <c:grouping val="clustered"/>
        <c:ser>
          <c:idx val="1"/>
          <c:order val="0"/>
          <c:tx>
            <c:v>Recomendado 2023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84610.7</c:v>
                </c:pt>
                <c:pt idx="1">
                  <c:v>12775.1</c:v>
                </c:pt>
                <c:pt idx="2">
                  <c:v>3096.7</c:v>
                </c:pt>
                <c:pt idx="3">
                  <c:v>850.6</c:v>
                </c:pt>
                <c:pt idx="4">
                  <c:v>83.9</c:v>
                </c:pt>
                <c:pt idx="5">
                  <c:v>6965.9</c:v>
                </c:pt>
                <c:pt idx="6">
                  <c:v>3043.1</c:v>
                </c:pt>
                <c:pt idx="7">
                  <c:v>515.4</c:v>
                </c:pt>
                <c:pt idx="8">
                  <c:v>217.8</c:v>
                </c:pt>
                <c:pt idx="9">
                  <c:v>13.4</c:v>
                </c:pt>
                <c:pt idx="10">
                  <c:v>122.2</c:v>
                </c:pt>
              </c:numCache>
            </c:numRef>
          </c:val>
        </c:ser>
        <c:ser>
          <c:idx val="2"/>
          <c:order val="1"/>
          <c:tx>
            <c:v>Vigente 2022</c:v>
          </c:tx>
          <c:spPr>
            <a:solidFill>
              <a:srgbClr val="0099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Ingresos!$D$8:$D$18</c:f>
              <c:numCache>
                <c:formatCode>#,##0.0</c:formatCode>
                <c:ptCount val="11"/>
                <c:pt idx="0">
                  <c:v>76315</c:v>
                </c:pt>
                <c:pt idx="1">
                  <c:v>15963.1</c:v>
                </c:pt>
                <c:pt idx="2">
                  <c:v>2451.5</c:v>
                </c:pt>
                <c:pt idx="3">
                  <c:v>695</c:v>
                </c:pt>
                <c:pt idx="4">
                  <c:v>225.8</c:v>
                </c:pt>
                <c:pt idx="5">
                  <c:v>12339.1</c:v>
                </c:pt>
                <c:pt idx="6">
                  <c:v>3686.3</c:v>
                </c:pt>
                <c:pt idx="7">
                  <c:v>449</c:v>
                </c:pt>
                <c:pt idx="8">
                  <c:v>192.5</c:v>
                </c:pt>
                <c:pt idx="9">
                  <c:v>14.2</c:v>
                </c:pt>
                <c:pt idx="10">
                  <c:v>1.8</c:v>
                </c:pt>
              </c:numCache>
            </c:numRef>
          </c:val>
        </c:ser>
        <c:ser>
          <c:idx val="4"/>
          <c:order val="2"/>
          <c:tx>
            <c:v>Aprobado 2022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Ingresos!$F$8:$F$18</c:f>
              <c:numCache>
                <c:formatCode>#,##0.0</c:formatCode>
                <c:ptCount val="11"/>
                <c:pt idx="0">
                  <c:v>76315.099999999991</c:v>
                </c:pt>
                <c:pt idx="1">
                  <c:v>15963.3</c:v>
                </c:pt>
                <c:pt idx="2">
                  <c:v>2451.5</c:v>
                </c:pt>
                <c:pt idx="3">
                  <c:v>694.9</c:v>
                </c:pt>
                <c:pt idx="4">
                  <c:v>225.7</c:v>
                </c:pt>
                <c:pt idx="5">
                  <c:v>6235.3</c:v>
                </c:pt>
                <c:pt idx="6">
                  <c:v>3686.3</c:v>
                </c:pt>
                <c:pt idx="7">
                  <c:v>449</c:v>
                </c:pt>
                <c:pt idx="8">
                  <c:v>192.5</c:v>
                </c:pt>
                <c:pt idx="9">
                  <c:v>14.2</c:v>
                </c:pt>
                <c:pt idx="10">
                  <c:v>1.8</c:v>
                </c:pt>
              </c:numCache>
            </c:numRef>
          </c:val>
        </c:ser>
        <c:axId val="69900928"/>
        <c:axId val="69808512"/>
      </c:barChart>
      <c:catAx>
        <c:axId val="69900928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69808512"/>
        <c:crosses val="autoZero"/>
        <c:auto val="1"/>
        <c:lblAlgn val="ctr"/>
        <c:lblOffset val="100"/>
      </c:catAx>
      <c:valAx>
        <c:axId val="69808512"/>
        <c:scaling>
          <c:orientation val="minMax"/>
        </c:scaling>
        <c:axPos val="b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69900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solidFill>
          <a:schemeClr val="bg1">
            <a:lumMod val="85000"/>
            <a:alpha val="70000"/>
          </a:schemeClr>
        </a:solidFill>
      </c:spPr>
    </c:plotArea>
    <c:plotVisOnly val="1"/>
    <c:dispBlanksAs val="gap"/>
  </c:chart>
  <c:spPr>
    <a:noFill/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Proyecto Presupuesto de Ingresos 2023</a:t>
            </a:r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(75.3% del total ingresos)</a:t>
            </a:r>
          </a:p>
          <a:p>
            <a:pPr>
              <a:defRPr/>
            </a:pPr>
            <a:r>
              <a:rPr lang="es-ES"/>
              <a:t>(En millones Q. y porcentaje)</a:t>
            </a:r>
          </a:p>
        </c:rich>
      </c:tx>
      <c:layout>
        <c:manualLayout>
          <c:xMode val="edge"/>
          <c:yMode val="edge"/>
          <c:x val="0.25485064366954396"/>
          <c:y val="1.1869434352915808E-2"/>
        </c:manualLayout>
      </c:layout>
      <c:spPr>
        <a:noFill/>
      </c:spPr>
    </c:title>
    <c:plotArea>
      <c:layout>
        <c:manualLayout>
          <c:layoutTarget val="inner"/>
          <c:xMode val="edge"/>
          <c:yMode val="edge"/>
          <c:x val="0.1656726644109244"/>
          <c:y val="0.18336257553848853"/>
          <c:w val="0.83391693685348856"/>
          <c:h val="0.73452449673220011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5"/>
            <c:explosion val="2"/>
            <c:spPr>
              <a:solidFill>
                <a:srgbClr val="92D05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9"/>
            <c:spPr>
              <a:solidFill>
                <a:srgbClr val="C00000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.16806707985031291"/>
                  <c:y val="-5.1434215529301323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7721725960725538"/>
                  <c:y val="9.4764917911725088E-2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37389537151229624"/>
                  <c:y val="0.20152389598237491"/>
                </c:manualLayout>
              </c:layout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16287751179696916"/>
                  <c:y val="0.20817876428113039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.1910817379221614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0.18860877684407096"/>
                  <c:y val="-5.5390693646940464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-9.5238095238095247E-2"/>
                  <c:y val="0.19009581315074939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9.6968802594455238E-3"/>
                  <c:y val="-0.27965526467101753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-0.162427487728693"/>
                  <c:y val="-8.375025213206827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-1.7849174475680542E-3"/>
                  <c:y val="-0.23420090943304531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Otros
Q3,324.0
4.5%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Tributarios!$C$10:$C$19</c:f>
              <c:numCache>
                <c:formatCode>"Q"#,##0.0</c:formatCode>
                <c:ptCount val="10"/>
                <c:pt idx="0">
                  <c:v>29310.6</c:v>
                </c:pt>
                <c:pt idx="1">
                  <c:v>34.5</c:v>
                </c:pt>
                <c:pt idx="2">
                  <c:v>375</c:v>
                </c:pt>
                <c:pt idx="3">
                  <c:v>3908.7</c:v>
                </c:pt>
                <c:pt idx="4">
                  <c:v>6169.8</c:v>
                </c:pt>
                <c:pt idx="5">
                  <c:v>40706.300000000003</c:v>
                </c:pt>
                <c:pt idx="6">
                  <c:v>565.29999999999995</c:v>
                </c:pt>
                <c:pt idx="7">
                  <c:v>2398.4</c:v>
                </c:pt>
                <c:pt idx="8">
                  <c:v>267.10000000000002</c:v>
                </c:pt>
                <c:pt idx="9">
                  <c:v>875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  <c:spPr>
        <a:noFill/>
      </c:spPr>
    </c:plotArea>
    <c:plotVisOnly val="1"/>
    <c:dispBlanksAs val="zero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57712</xdr:rowOff>
    </xdr:from>
    <xdr:to>
      <xdr:col>8</xdr:col>
      <xdr:colOff>145677</xdr:colOff>
      <xdr:row>90</xdr:row>
      <xdr:rowOff>12888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78440</xdr:rowOff>
    </xdr:from>
    <xdr:to>
      <xdr:col>7</xdr:col>
      <xdr:colOff>447675</xdr:colOff>
      <xdr:row>55</xdr:row>
      <xdr:rowOff>68915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0.64332</cdr:x>
      <cdr:y>0.22372</cdr:y>
    </cdr:from>
    <cdr:to>
      <cdr:x>0.89763</cdr:x>
      <cdr:y>0.29084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89912" y="1396388"/>
          <a:ext cx="2644588" cy="41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Total: Q.112,294.8</a:t>
          </a:r>
          <a:r>
            <a:rPr lang="es-ES" sz="1400" b="1" baseline="0"/>
            <a:t> milllones</a:t>
          </a:r>
          <a:endParaRPr lang="es-ES" sz="14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0.05032</cdr:x>
      <cdr:y>0.9064</cdr:y>
    </cdr:from>
    <cdr:to>
      <cdr:x>0.7649</cdr:x>
      <cdr:y>0.98058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23504" y="5657467"/>
          <a:ext cx="7434563" cy="463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latin typeface="Calibri"/>
              <a:ea typeface="+mn-ea"/>
              <a:cs typeface="+mn-cs"/>
            </a:rPr>
            <a:t>Nota: Pueden existir diferencias por redondeo.</a:t>
          </a:r>
          <a:endParaRPr lang="es-ES" sz="1100" b="1">
            <a:latin typeface="Calibri"/>
            <a:ea typeface="+mn-ea"/>
            <a:cs typeface="+mn-cs"/>
          </a:endParaRPr>
        </a:p>
        <a:p xmlns:a="http://schemas.openxmlformats.org/drawingml/2006/main">
          <a:r>
            <a:rPr lang="es-ES" sz="1100" b="1">
              <a:latin typeface="Calibri" pitchFamily="34" charset="0"/>
            </a:rPr>
            <a:t>Fuente:</a:t>
          </a:r>
          <a:r>
            <a:rPr lang="es-ES" sz="1100" b="1" baseline="0">
              <a:latin typeface="Calibri" pitchFamily="34" charset="0"/>
            </a:rPr>
            <a:t> Ministerio de Finanzas Públicas. SICOIN.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0.03783</cdr:x>
      <cdr:y>0.93861</cdr:y>
    </cdr:from>
    <cdr:to>
      <cdr:x>0.68774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5957" y="5534021"/>
          <a:ext cx="6459530" cy="361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latin typeface="Calibri"/>
              <a:ea typeface="+mn-ea"/>
              <a:cs typeface="+mn-cs"/>
            </a:rPr>
            <a:t>Nota: Pueden</a:t>
          </a:r>
          <a:r>
            <a:rPr lang="es-ES" sz="1100" b="1" baseline="0">
              <a:latin typeface="Calibri"/>
              <a:ea typeface="+mn-ea"/>
              <a:cs typeface="+mn-cs"/>
            </a:rPr>
            <a:t> existir diferencias por redondeo.</a:t>
          </a:r>
          <a:endParaRPr lang="es-ES" sz="1100" b="1">
            <a:latin typeface="Calibri"/>
            <a:ea typeface="+mn-ea"/>
            <a:cs typeface="+mn-cs"/>
          </a:endParaRPr>
        </a:p>
        <a:p xmlns:a="http://schemas.openxmlformats.org/drawingml/2006/main">
          <a:r>
            <a:rPr lang="es-ES" sz="1100" b="1"/>
            <a:t>Fuente: Ministerio de Finanzas Públicas. SICOIN.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591415</xdr:colOff>
      <xdr:row>33</xdr:row>
      <xdr:rowOff>174045</xdr:rowOff>
    </xdr:from>
    <xdr:to>
      <xdr:col>6</xdr:col>
      <xdr:colOff>138545</xdr:colOff>
      <xdr:row>71</xdr:row>
      <xdr:rowOff>173180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0.01088</cdr:x>
      <cdr:y>0.949</cdr:y>
    </cdr:from>
    <cdr:to>
      <cdr:x>0.43435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435" y="6857602"/>
          <a:ext cx="3013063" cy="365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latin typeface="Calibri"/>
              <a:ea typeface="+mn-ea"/>
              <a:cs typeface="+mn-cs"/>
            </a:rPr>
            <a:t>Nota: pueden existir diferencias por redondeo.</a:t>
          </a:r>
          <a:endParaRPr lang="es-ES" sz="1000"/>
        </a:p>
        <a:p xmlns:a="http://schemas.openxmlformats.org/drawingml/2006/main">
          <a:r>
            <a:rPr lang="es-ES" sz="1000" b="1"/>
            <a:t>Fuente: Ministerio de Finanzas Públicas. SICOIN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2:I26"/>
  <sheetViews>
    <sheetView showGridLines="0" tabSelected="1" zoomScaleNormal="100" workbookViewId="0"/>
  </sheetViews>
  <sheetFormatPr baseColWidth="10" defaultRowHeight="15"/>
  <cols>
    <col min="1" max="1" width="43.7109375" customWidth="1"/>
    <col min="2" max="2" width="18.140625" customWidth="1"/>
    <col min="3" max="3" width="19.5703125" customWidth="1"/>
    <col min="4" max="4" width="16" customWidth="1"/>
    <col min="5" max="5" width="12.42578125" customWidth="1"/>
    <col min="6" max="6" width="15.28515625" customWidth="1"/>
    <col min="7" max="7" width="17.28515625" customWidth="1"/>
    <col min="9" max="9" width="11.7109375" bestFit="1" customWidth="1"/>
  </cols>
  <sheetData>
    <row r="2" spans="1:9" ht="21">
      <c r="A2" s="94" t="s">
        <v>37</v>
      </c>
      <c r="B2" s="93"/>
      <c r="C2" s="93"/>
      <c r="D2" s="70"/>
      <c r="E2" s="70"/>
      <c r="F2" s="13"/>
      <c r="G2" s="13"/>
      <c r="H2" s="13"/>
    </row>
    <row r="3" spans="1:9" ht="21">
      <c r="A3" s="68"/>
      <c r="B3" s="13"/>
      <c r="C3" s="73" t="s">
        <v>35</v>
      </c>
      <c r="D3" s="70"/>
      <c r="E3" s="73" t="s">
        <v>34</v>
      </c>
      <c r="F3" s="73" t="s">
        <v>33</v>
      </c>
      <c r="G3" s="13"/>
    </row>
    <row r="4" spans="1:9">
      <c r="A4" s="99"/>
      <c r="B4" s="99"/>
      <c r="C4" s="99"/>
      <c r="D4" s="5"/>
      <c r="E4" s="5"/>
      <c r="F4" s="54"/>
      <c r="G4" s="54"/>
    </row>
    <row r="5" spans="1:9">
      <c r="A5" s="91"/>
      <c r="B5" s="100" t="s">
        <v>31</v>
      </c>
      <c r="C5" s="100"/>
      <c r="D5" s="101" t="s">
        <v>28</v>
      </c>
      <c r="E5" s="101"/>
      <c r="F5" s="102" t="s">
        <v>29</v>
      </c>
      <c r="G5" s="102"/>
    </row>
    <row r="6" spans="1:9">
      <c r="A6" s="3"/>
      <c r="B6" s="11">
        <v>20.23</v>
      </c>
      <c r="C6" s="8">
        <v>2023</v>
      </c>
      <c r="D6" s="9">
        <v>2022</v>
      </c>
      <c r="E6" s="30">
        <v>20.22</v>
      </c>
      <c r="F6" s="26">
        <v>2022</v>
      </c>
      <c r="G6" s="27">
        <v>20.22</v>
      </c>
    </row>
    <row r="8" spans="1:9">
      <c r="A8" s="2" t="s">
        <v>0</v>
      </c>
      <c r="B8" s="79">
        <f t="shared" ref="B8:B18" si="0">+C8/$C$21</f>
        <v>0.75346943936851929</v>
      </c>
      <c r="C8" s="76">
        <f>+Tributarios!C8</f>
        <v>84610.7</v>
      </c>
      <c r="D8" s="7">
        <f>+Tributarios!E8</f>
        <v>76315</v>
      </c>
      <c r="E8" s="42">
        <f t="shared" ref="E8:E19" si="1">+D8/$D$21</f>
        <v>0.67936221939531727</v>
      </c>
      <c r="F8" s="28">
        <f>+Tributarios!G8</f>
        <v>76315.099999999991</v>
      </c>
      <c r="G8" s="44">
        <f>+F8/$F$21</f>
        <v>0.71839769706371859</v>
      </c>
      <c r="H8" s="50"/>
      <c r="I8" s="50"/>
    </row>
    <row r="9" spans="1:9">
      <c r="A9" s="2" t="s">
        <v>2</v>
      </c>
      <c r="B9" s="79">
        <f t="shared" si="0"/>
        <v>0.11376394988904207</v>
      </c>
      <c r="C9" s="76">
        <f>+Tributarios!C29</f>
        <v>12775.1</v>
      </c>
      <c r="D9" s="7">
        <f>+Tributarios!E29</f>
        <v>15963.1</v>
      </c>
      <c r="E9" s="42">
        <f t="shared" si="1"/>
        <v>0.14210478994207415</v>
      </c>
      <c r="F9" s="28">
        <f>+Tributarios!G29</f>
        <v>15963.3</v>
      </c>
      <c r="G9" s="44">
        <f t="shared" ref="G9:G19" si="2">+F9/$F$21</f>
        <v>0.15027167569114447</v>
      </c>
      <c r="H9" s="50"/>
      <c r="I9" s="50">
        <v>1000000</v>
      </c>
    </row>
    <row r="10" spans="1:9">
      <c r="A10" s="2" t="s">
        <v>1</v>
      </c>
      <c r="B10" s="79">
        <f t="shared" si="0"/>
        <v>2.7576521797981743E-2</v>
      </c>
      <c r="C10" s="76">
        <f>+Tributarios!C30</f>
        <v>3096.7</v>
      </c>
      <c r="D10" s="7">
        <f>+Tributarios!E30</f>
        <v>2451.5</v>
      </c>
      <c r="E10" s="42">
        <f t="shared" si="1"/>
        <v>2.1823448612299286E-2</v>
      </c>
      <c r="F10" s="28">
        <f>+Tributarios!G30</f>
        <v>2451.5</v>
      </c>
      <c r="G10" s="44">
        <f t="shared" si="2"/>
        <v>2.3077372031900713E-2</v>
      </c>
      <c r="H10" s="50"/>
      <c r="I10" s="50"/>
    </row>
    <row r="11" spans="1:9">
      <c r="A11" s="2" t="s">
        <v>3</v>
      </c>
      <c r="B11" s="79">
        <f t="shared" si="0"/>
        <v>7.574705151084468E-3</v>
      </c>
      <c r="C11" s="76">
        <f>+Tributarios!C21</f>
        <v>850.6</v>
      </c>
      <c r="D11" s="7">
        <f>+Tributarios!E21</f>
        <v>695</v>
      </c>
      <c r="E11" s="42">
        <f t="shared" si="1"/>
        <v>6.1869454560668996E-3</v>
      </c>
      <c r="F11" s="28">
        <f>+Tributarios!G21</f>
        <v>694.9</v>
      </c>
      <c r="G11" s="44">
        <f t="shared" si="2"/>
        <v>6.5414912604396516E-3</v>
      </c>
      <c r="H11" s="50"/>
      <c r="I11" s="50"/>
    </row>
    <row r="12" spans="1:9">
      <c r="A12" s="2" t="s">
        <v>4</v>
      </c>
      <c r="B12" s="79">
        <f t="shared" si="0"/>
        <v>7.4714056216316355E-4</v>
      </c>
      <c r="C12" s="50">
        <v>83.9</v>
      </c>
      <c r="D12" s="50">
        <v>225.8</v>
      </c>
      <c r="E12" s="42">
        <f t="shared" si="1"/>
        <v>2.0100896172372748E-3</v>
      </c>
      <c r="F12" s="50">
        <v>225.7</v>
      </c>
      <c r="G12" s="44">
        <f t="shared" si="2"/>
        <v>2.1246432256169655E-3</v>
      </c>
      <c r="H12" s="50"/>
      <c r="I12" s="50"/>
    </row>
    <row r="13" spans="1:9">
      <c r="A13" s="2" t="s">
        <v>5</v>
      </c>
      <c r="B13" s="79">
        <f t="shared" si="0"/>
        <v>6.2032257949611203E-2</v>
      </c>
      <c r="C13" s="51">
        <v>6965.9</v>
      </c>
      <c r="D13" s="50">
        <v>12339.1</v>
      </c>
      <c r="E13" s="42">
        <f t="shared" si="1"/>
        <v>0.10984365277259725</v>
      </c>
      <c r="F13" s="51">
        <v>6235.3</v>
      </c>
      <c r="G13" s="44">
        <f t="shared" si="2"/>
        <v>5.8696446188256389E-2</v>
      </c>
      <c r="H13" s="51"/>
      <c r="I13" s="51"/>
    </row>
    <row r="14" spans="1:9">
      <c r="A14" s="2" t="s">
        <v>39</v>
      </c>
      <c r="B14" s="79">
        <f t="shared" si="0"/>
        <v>2.709920673085486E-2</v>
      </c>
      <c r="C14" s="77">
        <f>+Tributarios!C22</f>
        <v>3043.1</v>
      </c>
      <c r="D14" s="7">
        <f>+Tributarios!E22</f>
        <v>3686.3</v>
      </c>
      <c r="E14" s="42">
        <f t="shared" si="1"/>
        <v>3.2815736740574697E-2</v>
      </c>
      <c r="F14" s="32">
        <f>+Tributarios!G22</f>
        <v>3686.3</v>
      </c>
      <c r="G14" s="44">
        <f t="shared" si="2"/>
        <v>3.4701250875462213E-2</v>
      </c>
      <c r="H14" s="51"/>
      <c r="I14" s="51"/>
    </row>
    <row r="15" spans="1:9">
      <c r="A15" s="2" t="s">
        <v>25</v>
      </c>
      <c r="B15" s="79">
        <f t="shared" si="0"/>
        <v>4.5897049551715668E-3</v>
      </c>
      <c r="C15" s="77">
        <f>+Tributarios!C23</f>
        <v>515.4</v>
      </c>
      <c r="D15" s="7">
        <f>+Tributarios!E23</f>
        <v>449</v>
      </c>
      <c r="E15" s="42">
        <f t="shared" si="1"/>
        <v>3.9970338270130046E-3</v>
      </c>
      <c r="F15" s="32">
        <f>+Tributarios!G23</f>
        <v>449</v>
      </c>
      <c r="G15" s="44">
        <f t="shared" si="2"/>
        <v>4.226693878165785E-3</v>
      </c>
      <c r="H15" s="51"/>
      <c r="I15" s="51"/>
    </row>
    <row r="16" spans="1:9">
      <c r="A16" s="2" t="s">
        <v>18</v>
      </c>
      <c r="B16" s="79">
        <f t="shared" si="0"/>
        <v>1.9395377167954351E-3</v>
      </c>
      <c r="C16" s="77">
        <f>+Tributarios!C24</f>
        <v>217.8</v>
      </c>
      <c r="D16" s="7">
        <f>+Tributarios!E24</f>
        <v>192.5</v>
      </c>
      <c r="E16" s="42">
        <f t="shared" si="1"/>
        <v>1.7136503601336377E-3</v>
      </c>
      <c r="F16" s="32">
        <f>+Tributarios!G24</f>
        <v>192.5</v>
      </c>
      <c r="G16" s="44">
        <f t="shared" si="2"/>
        <v>1.8121126315076026E-3</v>
      </c>
      <c r="H16" s="51"/>
      <c r="I16" s="51"/>
    </row>
    <row r="17" spans="1:9">
      <c r="A17" s="2" t="s">
        <v>19</v>
      </c>
      <c r="B17" s="79">
        <f t="shared" si="0"/>
        <v>1.1932876678172098E-4</v>
      </c>
      <c r="C17" s="51">
        <v>13.4</v>
      </c>
      <c r="D17" s="50">
        <v>14.2</v>
      </c>
      <c r="E17" s="42">
        <f t="shared" si="1"/>
        <v>1.2640953305920861E-4</v>
      </c>
      <c r="F17" s="51">
        <v>14.2</v>
      </c>
      <c r="G17" s="44">
        <f t="shared" si="2"/>
        <v>1.3367272398653483E-4</v>
      </c>
      <c r="H17" s="51"/>
      <c r="I17" s="51"/>
    </row>
    <row r="18" spans="1:9">
      <c r="A18" s="2" t="s">
        <v>26</v>
      </c>
      <c r="B18" s="79">
        <f t="shared" si="0"/>
        <v>1.0882071119945004E-3</v>
      </c>
      <c r="C18" s="78">
        <f>+Tributarios!C27</f>
        <v>122.2</v>
      </c>
      <c r="D18" s="7">
        <f>+Tributarios!E27</f>
        <v>1.8</v>
      </c>
      <c r="E18" s="42">
        <f t="shared" si="1"/>
        <v>1.6023743627223626E-5</v>
      </c>
      <c r="F18" s="32">
        <f>+Tributarios!G27</f>
        <v>1.8</v>
      </c>
      <c r="G18" s="44">
        <f t="shared" si="2"/>
        <v>1.6944429801110049E-5</v>
      </c>
      <c r="H18" s="52"/>
      <c r="I18" s="51"/>
    </row>
    <row r="19" spans="1:9">
      <c r="A19" s="2" t="s">
        <v>27</v>
      </c>
      <c r="B19" s="79"/>
      <c r="C19" s="78">
        <f>+Tributarios!C26</f>
        <v>0</v>
      </c>
      <c r="D19" s="7">
        <f>+Tributarios!E26</f>
        <v>0</v>
      </c>
      <c r="E19" s="42">
        <f t="shared" si="1"/>
        <v>0</v>
      </c>
      <c r="F19" s="32">
        <f>+Tributarios!G26</f>
        <v>0</v>
      </c>
      <c r="G19" s="44">
        <f t="shared" si="2"/>
        <v>0</v>
      </c>
      <c r="H19" s="51"/>
      <c r="I19" s="51"/>
    </row>
    <row r="20" spans="1:9">
      <c r="A20" s="2"/>
      <c r="B20" s="12"/>
      <c r="C20" s="4"/>
      <c r="D20" s="4"/>
      <c r="E20" s="12"/>
      <c r="F20" s="4"/>
      <c r="G20" s="12"/>
      <c r="H20" s="50"/>
      <c r="I20" s="13"/>
    </row>
    <row r="21" spans="1:9">
      <c r="A21" s="3" t="s">
        <v>6</v>
      </c>
      <c r="B21" s="80">
        <f>SUM(B8:B19)</f>
        <v>1</v>
      </c>
      <c r="C21" s="81">
        <f>SUM(C8:C20)</f>
        <v>112294.79999999999</v>
      </c>
      <c r="D21" s="10">
        <f>SUM(D8:D20)</f>
        <v>112333.30000000002</v>
      </c>
      <c r="E21" s="43">
        <f>SUM(E8:E19)</f>
        <v>0.99999999999999978</v>
      </c>
      <c r="F21" s="29">
        <f>SUM(F8:F19)</f>
        <v>106229.59999999999</v>
      </c>
      <c r="G21" s="45">
        <f>SUM(G8:G19)</f>
        <v>1.0000000000000002</v>
      </c>
      <c r="H21" s="53"/>
      <c r="I21" s="13"/>
    </row>
    <row r="22" spans="1:9" ht="15.75">
      <c r="A22" s="2"/>
      <c r="C22" s="96">
        <f>+Tributarios!C6</f>
        <v>112294.8</v>
      </c>
      <c r="D22" s="96">
        <f>+Tributarios!E6</f>
        <v>112333.30000000002</v>
      </c>
      <c r="E22" s="97"/>
      <c r="F22" s="98">
        <f>+Tributarios!G6</f>
        <v>106229.59999999999</v>
      </c>
      <c r="G22" s="1"/>
    </row>
    <row r="23" spans="1:9">
      <c r="C23" s="75">
        <f>+C21-C22</f>
        <v>0</v>
      </c>
      <c r="D23" s="75">
        <f>+D21-D22</f>
        <v>0</v>
      </c>
      <c r="E23" s="75"/>
      <c r="F23" s="75">
        <f>+F21-F22</f>
        <v>0</v>
      </c>
      <c r="G23" s="1"/>
    </row>
    <row r="24" spans="1:9">
      <c r="A24" s="14"/>
      <c r="B24" s="13"/>
      <c r="C24" s="1"/>
      <c r="D24" s="1"/>
      <c r="E24" s="1"/>
      <c r="F24" s="1"/>
      <c r="G24" s="1"/>
    </row>
    <row r="25" spans="1:9">
      <c r="C25" s="1"/>
      <c r="D25" s="1"/>
      <c r="E25" s="1"/>
    </row>
    <row r="26" spans="1:9">
      <c r="C26" s="1"/>
      <c r="D26" s="1"/>
      <c r="E26" s="1"/>
    </row>
  </sheetData>
  <mergeCells count="4">
    <mergeCell ref="A4:C4"/>
    <mergeCell ref="B5:C5"/>
    <mergeCell ref="D5:E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32"/>
  <sheetViews>
    <sheetView showGridLines="0" topLeftCell="A7" zoomScale="110" zoomScaleNormal="110" workbookViewId="0">
      <selection activeCell="A2" sqref="A2"/>
    </sheetView>
  </sheetViews>
  <sheetFormatPr baseColWidth="10" defaultRowHeight="15"/>
  <cols>
    <col min="1" max="1" width="50.42578125" customWidth="1"/>
    <col min="2" max="4" width="12.85546875" customWidth="1"/>
    <col min="5" max="5" width="13.140625" customWidth="1"/>
    <col min="8" max="8" width="14.42578125" customWidth="1"/>
  </cols>
  <sheetData>
    <row r="1" spans="1:8" ht="18.75">
      <c r="A1" s="92" t="s">
        <v>36</v>
      </c>
      <c r="B1" s="93"/>
      <c r="C1" s="89"/>
      <c r="D1" s="89"/>
      <c r="F1" s="13"/>
      <c r="G1" s="13"/>
    </row>
    <row r="2" spans="1:8" ht="18.75">
      <c r="A2" s="71"/>
      <c r="B2" s="13"/>
      <c r="C2" s="85" t="s">
        <v>35</v>
      </c>
      <c r="E2" s="84" t="s">
        <v>38</v>
      </c>
      <c r="F2" s="13"/>
      <c r="G2" s="85" t="s">
        <v>38</v>
      </c>
    </row>
    <row r="3" spans="1:8" ht="18.75">
      <c r="A3" s="71"/>
      <c r="B3" s="104" t="s">
        <v>31</v>
      </c>
      <c r="C3" s="104"/>
      <c r="D3" s="103" t="s">
        <v>28</v>
      </c>
      <c r="E3" s="103"/>
      <c r="F3" s="100" t="s">
        <v>29</v>
      </c>
      <c r="G3" s="100"/>
      <c r="H3" s="69" t="s">
        <v>32</v>
      </c>
    </row>
    <row r="4" spans="1:8">
      <c r="B4" s="31">
        <v>2023</v>
      </c>
      <c r="C4" s="31">
        <v>2023</v>
      </c>
      <c r="D4" s="48">
        <v>2022</v>
      </c>
      <c r="E4" s="48">
        <v>2022</v>
      </c>
      <c r="F4" s="8">
        <v>2022</v>
      </c>
      <c r="G4" s="8">
        <v>2022</v>
      </c>
      <c r="H4" s="31">
        <v>2023</v>
      </c>
    </row>
    <row r="5" spans="1:8">
      <c r="C5" s="74">
        <v>112294.8</v>
      </c>
      <c r="D5" s="1"/>
      <c r="E5" s="74">
        <v>112333.3</v>
      </c>
      <c r="G5" s="74">
        <v>106229.6</v>
      </c>
      <c r="H5" s="13"/>
    </row>
    <row r="6" spans="1:8">
      <c r="A6" s="90" t="s">
        <v>6</v>
      </c>
      <c r="B6" s="16">
        <f t="shared" ref="B6:F6" si="0">+B8+B21+B22+B23+B24+B25+B27+B28+B29+B30</f>
        <v>1</v>
      </c>
      <c r="C6" s="66">
        <f t="shared" si="0"/>
        <v>112294.8</v>
      </c>
      <c r="D6" s="16">
        <f t="shared" si="0"/>
        <v>0.99999999999999978</v>
      </c>
      <c r="E6" s="66">
        <f>+E8+E21+E22+E23+E24+E25+E26+E27+E28+E29+E30</f>
        <v>112333.30000000002</v>
      </c>
      <c r="F6" s="16">
        <f t="shared" si="0"/>
        <v>1</v>
      </c>
      <c r="G6" s="66">
        <f t="shared" ref="G6" si="1">+G8+G21+G22+G23+G24+G25+G27+G28+G29+G30</f>
        <v>106229.59999999999</v>
      </c>
      <c r="H6" s="53"/>
    </row>
    <row r="7" spans="1:8">
      <c r="D7" s="1"/>
      <c r="E7" s="55"/>
      <c r="G7" s="55"/>
      <c r="H7" s="13"/>
    </row>
    <row r="8" spans="1:8">
      <c r="A8" t="s">
        <v>0</v>
      </c>
      <c r="B8" s="15">
        <f t="shared" ref="B8:F8" si="2">SUM(B9:B19)</f>
        <v>0.75346943936851929</v>
      </c>
      <c r="C8" s="67">
        <f t="shared" si="2"/>
        <v>84610.7</v>
      </c>
      <c r="D8" s="15">
        <f t="shared" si="2"/>
        <v>0.67936221939531727</v>
      </c>
      <c r="E8" s="67">
        <f t="shared" si="2"/>
        <v>76315</v>
      </c>
      <c r="F8" s="15">
        <f t="shared" si="2"/>
        <v>0.71839769706371859</v>
      </c>
      <c r="G8" s="67">
        <f t="shared" ref="G8" si="3">SUM(G9:G19)</f>
        <v>76315.099999999991</v>
      </c>
      <c r="H8" s="86">
        <f>SUM(H10:H19)</f>
        <v>1</v>
      </c>
    </row>
    <row r="9" spans="1:8">
      <c r="C9" s="1"/>
      <c r="D9" s="1"/>
      <c r="E9" s="55"/>
      <c r="G9" s="55">
        <v>0</v>
      </c>
      <c r="H9" s="70"/>
    </row>
    <row r="10" spans="1:8">
      <c r="A10" s="18" t="s">
        <v>7</v>
      </c>
      <c r="B10" s="6">
        <f>+C10/$C$6</f>
        <v>0.26101475758450077</v>
      </c>
      <c r="C10" s="55">
        <v>29310.6</v>
      </c>
      <c r="D10" s="6">
        <f>+E10/$E$6</f>
        <v>0.23176831803214182</v>
      </c>
      <c r="E10" s="55">
        <v>26035.3</v>
      </c>
      <c r="F10" s="6">
        <f>+G10/$G$6</f>
        <v>0.24508517400046692</v>
      </c>
      <c r="G10" s="55">
        <v>26035.3</v>
      </c>
      <c r="H10" s="82">
        <f>+C10/$C$8</f>
        <v>0.34641717891472357</v>
      </c>
    </row>
    <row r="11" spans="1:8">
      <c r="A11" s="18" t="s">
        <v>8</v>
      </c>
      <c r="B11" s="83">
        <f t="shared" ref="B11:B30" si="4">+C11/$C$6</f>
        <v>3.072270488036846E-4</v>
      </c>
      <c r="C11" s="55">
        <v>34.5</v>
      </c>
      <c r="D11" s="6">
        <f t="shared" ref="D11:D19" si="5">+E11/$E$6</f>
        <v>1.869436756509423E-4</v>
      </c>
      <c r="E11" s="55">
        <v>21</v>
      </c>
      <c r="F11" s="6">
        <f t="shared" ref="F11:F30" si="6">+G11/$G$6</f>
        <v>1.9768501434628392E-4</v>
      </c>
      <c r="G11" s="55">
        <v>21</v>
      </c>
      <c r="H11" s="82">
        <f t="shared" ref="H11:H19" si="7">+C11/$C$8</f>
        <v>4.0774984724154277E-4</v>
      </c>
    </row>
    <row r="12" spans="1:8">
      <c r="A12" s="18" t="s">
        <v>9</v>
      </c>
      <c r="B12" s="83">
        <f t="shared" si="4"/>
        <v>3.3394244435183107E-3</v>
      </c>
      <c r="C12" s="55">
        <v>375</v>
      </c>
      <c r="D12" s="6">
        <f t="shared" si="5"/>
        <v>1.5648966067942451E-2</v>
      </c>
      <c r="E12" s="55">
        <v>1757.9</v>
      </c>
      <c r="F12" s="6">
        <f t="shared" si="6"/>
        <v>1.6548118415206311E-2</v>
      </c>
      <c r="G12" s="55">
        <v>1757.9</v>
      </c>
      <c r="H12" s="82">
        <f t="shared" si="7"/>
        <v>4.4320635569732904E-3</v>
      </c>
    </row>
    <row r="13" spans="1:8">
      <c r="A13" s="18" t="s">
        <v>10</v>
      </c>
      <c r="B13" s="6">
        <f t="shared" si="4"/>
        <v>3.4807488859680054E-2</v>
      </c>
      <c r="C13" s="55">
        <v>3908.7</v>
      </c>
      <c r="D13" s="6">
        <f t="shared" si="5"/>
        <v>2.9497041393780826E-2</v>
      </c>
      <c r="E13" s="55">
        <v>3313.5</v>
      </c>
      <c r="F13" s="6">
        <f t="shared" si="6"/>
        <v>3.1191871192210084E-2</v>
      </c>
      <c r="G13" s="55">
        <v>3313.5</v>
      </c>
      <c r="H13" s="82">
        <f t="shared" si="7"/>
        <v>4.6196284867044003E-2</v>
      </c>
    </row>
    <row r="14" spans="1:8">
      <c r="A14" s="18" t="s">
        <v>24</v>
      </c>
      <c r="B14" s="6">
        <f t="shared" si="4"/>
        <v>5.4942882484318063E-2</v>
      </c>
      <c r="C14" s="55">
        <v>6169.8</v>
      </c>
      <c r="D14" s="6">
        <f t="shared" si="5"/>
        <v>5.1027611580893639E-2</v>
      </c>
      <c r="E14" s="55">
        <v>5732.1</v>
      </c>
      <c r="F14" s="6">
        <f t="shared" si="6"/>
        <v>5.3959536701634954E-2</v>
      </c>
      <c r="G14" s="55">
        <v>5732.1</v>
      </c>
      <c r="H14" s="82">
        <f t="shared" si="7"/>
        <v>7.2919855290170157E-2</v>
      </c>
    </row>
    <row r="15" spans="1:8">
      <c r="A15" s="18" t="s">
        <v>11</v>
      </c>
      <c r="B15" s="6">
        <f t="shared" si="4"/>
        <v>0.36249496860050512</v>
      </c>
      <c r="C15" s="55">
        <v>40706.300000000003</v>
      </c>
      <c r="D15" s="6">
        <f t="shared" si="5"/>
        <v>0.31384371330673977</v>
      </c>
      <c r="E15" s="55">
        <v>35255.1</v>
      </c>
      <c r="F15" s="6">
        <f t="shared" si="6"/>
        <v>0.33187642615617496</v>
      </c>
      <c r="G15" s="55">
        <v>35255.1</v>
      </c>
      <c r="H15" s="82">
        <f t="shared" si="7"/>
        <v>0.48110109005125834</v>
      </c>
    </row>
    <row r="16" spans="1:8">
      <c r="A16" s="18" t="s">
        <v>12</v>
      </c>
      <c r="B16" s="6">
        <f t="shared" si="4"/>
        <v>5.0340710344557353E-3</v>
      </c>
      <c r="C16" s="55">
        <v>565.29999999999995</v>
      </c>
      <c r="D16" s="6">
        <f t="shared" si="5"/>
        <v>4.3388736910604415E-3</v>
      </c>
      <c r="E16" s="55">
        <v>487.4</v>
      </c>
      <c r="F16" s="6">
        <f t="shared" si="6"/>
        <v>4.5881750472561321E-3</v>
      </c>
      <c r="G16" s="55">
        <v>487.4</v>
      </c>
      <c r="H16" s="82">
        <f t="shared" si="7"/>
        <v>6.6811880766853363E-3</v>
      </c>
    </row>
    <row r="17" spans="1:8">
      <c r="A17" s="18" t="s">
        <v>13</v>
      </c>
      <c r="B17" s="6">
        <f t="shared" si="4"/>
        <v>2.1358068227558178E-2</v>
      </c>
      <c r="C17" s="55">
        <v>2398.4</v>
      </c>
      <c r="D17" s="6">
        <f t="shared" si="5"/>
        <v>1.8790510026857575E-2</v>
      </c>
      <c r="E17" s="55">
        <v>2110.8000000000002</v>
      </c>
      <c r="F17" s="6">
        <f t="shared" si="6"/>
        <v>1.9870168013435052E-2</v>
      </c>
      <c r="G17" s="55">
        <v>2110.8000000000002</v>
      </c>
      <c r="H17" s="82">
        <f t="shared" si="7"/>
        <v>2.8346296626785977E-2</v>
      </c>
    </row>
    <row r="18" spans="1:8">
      <c r="A18" s="18" t="s">
        <v>14</v>
      </c>
      <c r="B18" s="6">
        <f t="shared" si="4"/>
        <v>2.3785607169699756E-3</v>
      </c>
      <c r="C18" s="55">
        <v>267.10000000000002</v>
      </c>
      <c r="D18" s="6">
        <f t="shared" si="5"/>
        <v>1.449258590284448E-3</v>
      </c>
      <c r="E18" s="55">
        <v>162.80000000000001</v>
      </c>
      <c r="F18" s="6">
        <f t="shared" si="6"/>
        <v>1.5325295397892868E-3</v>
      </c>
      <c r="G18" s="55">
        <v>162.80000000000001</v>
      </c>
      <c r="H18" s="82">
        <f t="shared" si="7"/>
        <v>3.1568111361801763E-3</v>
      </c>
    </row>
    <row r="19" spans="1:8">
      <c r="A19" s="18" t="s">
        <v>15</v>
      </c>
      <c r="B19" s="6">
        <f t="shared" si="4"/>
        <v>7.7919903682093913E-3</v>
      </c>
      <c r="C19" s="55">
        <v>875</v>
      </c>
      <c r="D19" s="6">
        <f t="shared" si="5"/>
        <v>1.2810983029965289E-2</v>
      </c>
      <c r="E19" s="55">
        <v>1439.1</v>
      </c>
      <c r="F19" s="6">
        <f t="shared" si="6"/>
        <v>1.3548012983198658E-2</v>
      </c>
      <c r="G19" s="55">
        <v>1439.2</v>
      </c>
      <c r="H19" s="82">
        <f t="shared" si="7"/>
        <v>1.0341481632937679E-2</v>
      </c>
    </row>
    <row r="20" spans="1:8">
      <c r="B20" s="6"/>
      <c r="C20" s="1"/>
      <c r="D20" s="1"/>
      <c r="E20" s="55"/>
      <c r="G20" s="55"/>
      <c r="H20" s="70"/>
    </row>
    <row r="21" spans="1:8">
      <c r="A21" t="s">
        <v>3</v>
      </c>
      <c r="B21" s="25">
        <f t="shared" si="4"/>
        <v>7.5747051510844671E-3</v>
      </c>
      <c r="C21" s="56">
        <v>850.6</v>
      </c>
      <c r="D21" s="33">
        <f>+E21/$E$6</f>
        <v>6.1869454560668996E-3</v>
      </c>
      <c r="E21" s="56">
        <v>695</v>
      </c>
      <c r="F21" s="49">
        <f t="shared" si="6"/>
        <v>6.5414912604396516E-3</v>
      </c>
      <c r="G21" s="56">
        <v>694.9</v>
      </c>
      <c r="H21" s="70"/>
    </row>
    <row r="22" spans="1:8">
      <c r="A22" t="s">
        <v>16</v>
      </c>
      <c r="B22" s="19">
        <f t="shared" si="4"/>
        <v>2.7099206730854856E-2</v>
      </c>
      <c r="C22" s="57">
        <v>3043.1</v>
      </c>
      <c r="D22" s="34">
        <f t="shared" ref="D22:D30" si="8">+E22/$E$6</f>
        <v>3.2815736740574697E-2</v>
      </c>
      <c r="E22" s="57">
        <v>3686.3</v>
      </c>
      <c r="F22" s="19">
        <f t="shared" si="6"/>
        <v>3.4701250875462213E-2</v>
      </c>
      <c r="G22" s="57">
        <v>3686.3</v>
      </c>
      <c r="H22" s="70"/>
    </row>
    <row r="23" spans="1:8">
      <c r="A23" t="s">
        <v>17</v>
      </c>
      <c r="B23" s="20">
        <f t="shared" si="4"/>
        <v>4.589704955171566E-3</v>
      </c>
      <c r="C23" s="58">
        <v>515.4</v>
      </c>
      <c r="D23" s="35">
        <f t="shared" si="8"/>
        <v>3.9970338270130046E-3</v>
      </c>
      <c r="E23" s="58">
        <v>449</v>
      </c>
      <c r="F23" s="20">
        <f t="shared" si="6"/>
        <v>4.226693878165785E-3</v>
      </c>
      <c r="G23" s="58">
        <v>449</v>
      </c>
      <c r="H23" s="72"/>
    </row>
    <row r="24" spans="1:8">
      <c r="A24" t="s">
        <v>18</v>
      </c>
      <c r="B24" s="21">
        <f t="shared" si="4"/>
        <v>1.9395377167954349E-3</v>
      </c>
      <c r="C24" s="59">
        <v>217.8</v>
      </c>
      <c r="D24" s="36">
        <f t="shared" si="8"/>
        <v>1.7136503601336377E-3</v>
      </c>
      <c r="E24" s="59">
        <v>192.5</v>
      </c>
      <c r="F24" s="21">
        <f t="shared" si="6"/>
        <v>1.8121126315076026E-3</v>
      </c>
      <c r="G24" s="59">
        <v>192.5</v>
      </c>
      <c r="H24" s="70"/>
    </row>
    <row r="25" spans="1:8">
      <c r="A25" t="s">
        <v>19</v>
      </c>
      <c r="B25" s="22">
        <f t="shared" si="4"/>
        <v>8.6557881575994612E-4</v>
      </c>
      <c r="C25" s="60">
        <v>97.2</v>
      </c>
      <c r="D25" s="37">
        <f t="shared" si="8"/>
        <v>2.1364991502964836E-3</v>
      </c>
      <c r="E25" s="60">
        <v>240</v>
      </c>
      <c r="F25" s="22">
        <f t="shared" si="6"/>
        <v>2.2583159496035008E-3</v>
      </c>
      <c r="G25" s="60">
        <v>239.9</v>
      </c>
      <c r="H25" s="70"/>
    </row>
    <row r="26" spans="1:8">
      <c r="A26" t="s">
        <v>30</v>
      </c>
      <c r="B26" s="46"/>
      <c r="C26" s="61">
        <v>0</v>
      </c>
      <c r="D26" s="47"/>
      <c r="E26" s="61">
        <v>0</v>
      </c>
      <c r="F26" s="46">
        <f t="shared" si="6"/>
        <v>0</v>
      </c>
      <c r="G26" s="61">
        <v>0</v>
      </c>
      <c r="H26" s="70"/>
    </row>
    <row r="27" spans="1:8">
      <c r="A27" t="s">
        <v>20</v>
      </c>
      <c r="B27" s="17">
        <f t="shared" si="4"/>
        <v>1.0882071119945002E-3</v>
      </c>
      <c r="C27" s="62">
        <v>122.2</v>
      </c>
      <c r="D27" s="38">
        <f t="shared" si="8"/>
        <v>1.6023743627223626E-5</v>
      </c>
      <c r="E27" s="62">
        <v>1.8</v>
      </c>
      <c r="F27" s="17">
        <f t="shared" si="6"/>
        <v>1.6944429801110049E-5</v>
      </c>
      <c r="G27" s="62">
        <v>1.8</v>
      </c>
      <c r="H27" s="70"/>
    </row>
    <row r="28" spans="1:8">
      <c r="A28" t="s">
        <v>21</v>
      </c>
      <c r="B28" s="20">
        <f t="shared" si="4"/>
        <v>6.2033148462796138E-2</v>
      </c>
      <c r="C28" s="63">
        <v>6966</v>
      </c>
      <c r="D28" s="39">
        <f t="shared" si="8"/>
        <v>0.10984365277259725</v>
      </c>
      <c r="E28" s="63">
        <v>12339.1</v>
      </c>
      <c r="F28" s="20">
        <f t="shared" si="6"/>
        <v>5.8696446188256389E-2</v>
      </c>
      <c r="G28" s="63">
        <v>6235.3</v>
      </c>
      <c r="H28" s="70"/>
    </row>
    <row r="29" spans="1:8">
      <c r="A29" t="s">
        <v>22</v>
      </c>
      <c r="B29" s="23">
        <f t="shared" si="4"/>
        <v>0.11376394988904205</v>
      </c>
      <c r="C29" s="64">
        <v>12775.1</v>
      </c>
      <c r="D29" s="40">
        <f t="shared" si="8"/>
        <v>0.14210478994207415</v>
      </c>
      <c r="E29" s="64">
        <v>15963.1</v>
      </c>
      <c r="F29" s="19">
        <f t="shared" si="6"/>
        <v>0.15027167569114447</v>
      </c>
      <c r="G29" s="64">
        <v>15963.3</v>
      </c>
      <c r="H29" s="70"/>
    </row>
    <row r="30" spans="1:8">
      <c r="A30" t="s">
        <v>23</v>
      </c>
      <c r="B30" s="24">
        <f t="shared" si="4"/>
        <v>2.7576521797981739E-2</v>
      </c>
      <c r="C30" s="65">
        <v>3096.7</v>
      </c>
      <c r="D30" s="41">
        <f t="shared" si="8"/>
        <v>2.1823448612299286E-2</v>
      </c>
      <c r="E30" s="65">
        <v>2451.5</v>
      </c>
      <c r="F30" s="24">
        <f t="shared" si="6"/>
        <v>2.3077372031900713E-2</v>
      </c>
      <c r="G30" s="65">
        <v>2451.5</v>
      </c>
      <c r="H30" s="70"/>
    </row>
    <row r="31" spans="1:8">
      <c r="A31" s="90" t="s">
        <v>6</v>
      </c>
      <c r="C31" s="87">
        <f>SUM(C21:C30)+C8</f>
        <v>112294.8</v>
      </c>
      <c r="D31" s="88"/>
      <c r="E31" s="87">
        <f>SUM(E21:E30)+E8</f>
        <v>112333.3</v>
      </c>
      <c r="F31" s="88"/>
      <c r="G31" s="87">
        <f>SUM(G21:G30)+G8</f>
        <v>106229.59999999999</v>
      </c>
      <c r="H31" s="13"/>
    </row>
    <row r="32" spans="1:8">
      <c r="E32" s="95">
        <f>112333.3-E31</f>
        <v>0</v>
      </c>
    </row>
  </sheetData>
  <mergeCells count="3">
    <mergeCell ref="D3:E3"/>
    <mergeCell ref="B3:C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2022-09-13T16:55:36Z</dcterms:modified>
</cp:coreProperties>
</file>